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9\Inicio\"/>
    </mc:Choice>
  </mc:AlternateContent>
  <xr:revisionPtr revIDLastSave="0" documentId="13_ncr:1_{3AD51996-D733-4E97-8209-16DA3269032C}" xr6:coauthVersionLast="46" xr6:coauthVersionMax="46" xr10:uidLastSave="{00000000-0000-0000-0000-000000000000}"/>
  <bookViews>
    <workbookView xWindow="5610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<sst xmlns="http://schemas.openxmlformats.org/spreadsheetml/2006/main" count="563" uniqueCount="268">
  <si>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</si>
  <si>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</si>
  <si>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</si>
  <si>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</si>
  <si>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</si>
  <si>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</si>
  <si>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</si>
  <si>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</si>
  <si>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</si>
  <si>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</si>
  <si>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</si>
  <si>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</si>
  <si>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</si>
  <si>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</si>
  <si>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</si>
  <si>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</si>
  <si>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</si>
  <si>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</si>
  <si>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</si>
  <si>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</si>
  <si>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</si>
  <si>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</si>
  <si>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</si>
  <si>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</si>
  <si>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</si>
  <si>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</si>
  <si>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</si>
  <si>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</si>
  <si>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</si>
  <si>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</si>
  <si>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</si>
  <si>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</si>
  <si>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</si>
  <si>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</si>
  <si>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</si>
  <si>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</si>
  <si>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</si>
  <si>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</si>
  <si>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</si>
  <si>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</si>
  <si>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</si>
  <si>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</si>
  <si>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</si>
  <si>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</si>
  <si>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</si>
  <si>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</si>
  <si>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</si>
  <si>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</si>
  <si>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</si>
  <si>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</si>
  <si>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</si>
  <si>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</si>
  <si>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</si>
  <si>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</si>
  <si>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</si>
  <si>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</si>
  <si>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</si>
  <si>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</si>
  <si>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</si>
  <si>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</si>
  <si>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</si>
  <si>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</si>
  <si>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</si>
  <si>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</si>
  <si>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</si>
  <si>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</si>
  <si>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</si>
  <si>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</si>
  <si>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</si>
  <si>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</si>
  <si>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</si>
  <si>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</si>
  <si>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</si>
  <si>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</si>
  <si>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</si>
  <si>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</si>
  <si>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</si>
  <si>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</si>
  <si>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</si>
  <si>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</si>
  <si>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</si>
  <si>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</si>
  <si>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</si>
  <si>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</si>
  <si>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</si>
  <si>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</si>
  <si>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</si>
  <si>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</si>
  <si>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</si>
  <si>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</si>
  <si>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</si>
  <si>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</si>
  <si>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</si>
  <si>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</si>
  <si>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</si>
  <si>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</si>
  <si>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</si>
  <si>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</si>
  <si>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</si>
  <si>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</si>
  <si>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</si>
  <si>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</si>
  <si>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</si>
  <si>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</si>
  <si>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</si>
  <si>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</si>
  <si>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</si>
  <si>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</si>
  <si>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</si>
  <si>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</si>
  <si>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</si>
  <si>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</si>
  <si>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</si>
  <si>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</si>
  <si>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</si>
  <si>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</si>
  <si>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</si>
  <si>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</si>
  <si>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</si>
  <si>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</si>
  <si>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</si>
  <si>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</si>
  <si>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</si>
  <si>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</si>
  <si>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</si>
  <si>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</si>
  <si>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</si>
  <si>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</si>
  <si>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</si>
  <si>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</si>
  <si>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</si>
  <si>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</si>
  <si>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</si>
  <si>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</si>
  <si>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</si>
  <si>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</si>
  <si>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</si>
  <si>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</si>
  <si>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</si>
  <si>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</si>
  <si>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</si>
  <si>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</si>
  <si>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</si>
  <si>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</si>
  <si>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</si>
  <si>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</si>
  <si>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</si>
  <si>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</si>
  <si>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</si>
  <si>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</si>
  <si>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</si>
  <si>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</si>
  <si>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</si>
  <si>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</si>
  <si>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</si>
  <si>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</si>
  <si>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</si>
  <si>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</si>
  <si>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</si>
  <si>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</si>
  <si>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</si>
  <si>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</si>
  <si>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</si>
  <si>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</si>
  <si>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</si>
  <si>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</si>
  <si>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</si>
  <si>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</si>
  <si>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</si>
  <si>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</si>
  <si>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</si>
  <si>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</si>
  <si>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</si>
  <si>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</si>
  <si>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</si>
  <si>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</si>
  <si>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</si>
  <si>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</si>
  <si>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</si>
  <si>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</si>
  <si>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</si>
  <si>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</si>
  <si>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</si>
  <si>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</si>
  <si>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</si>
  <si>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</si>
  <si>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</si>
  <si>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</si>
  <si>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</si>
  <si>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</si>
  <si>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</si>
  <si>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</si>
  <si>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</si>
  <si>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</si>
  <si>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</si>
  <si>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</si>
  <si>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</si>
  <si>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</si>
  <si>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</si>
  <si>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</si>
  <si>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</si>
  <si>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</si>
  <si>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</si>
  <si>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</si>
  <si>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</si>
  <si>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</si>
  <si>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</si>
  <si>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</si>
  <si>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</si>
  <si>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</si>
  <si>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</si>
  <si>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</si>
  <si>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</si>
  <si>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</si>
  <si>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</si>
  <si>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</si>
  <si>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</si>
  <si>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</si>
  <si>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</si>
  <si>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</si>
  <si>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</si>
  <si>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</si>
  <si>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</si>
  <si>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</si>
  <si>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</si>
  <si>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</si>
  <si>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</si>
  <si>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</si>
  <si>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</si>
  <si>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</si>
  <si>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</si>
  <si>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</si>
  <si>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</si>
  <si>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</si>
  <si>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</si>
  <si>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</si>
  <si>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</si>
  <si>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</si>
  <si>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</si>
  <si>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</si>
  <si>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</si>
  <si>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</si>
  <si>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</si>
  <si>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</si>
  <si>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</si>
  <si>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</si>
  <si>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</si>
  <si>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Media</t>
  </si>
  <si>
    <t>6 sem</t>
  </si>
  <si>
    <t xml:space="preserve"> Osaka, Tokyo </t>
  </si>
  <si>
    <t>nada</t>
  </si>
  <si>
    <t>Mat primas</t>
  </si>
  <si>
    <t>Taiwán</t>
  </si>
  <si>
    <t>Taiwan</t>
  </si>
  <si>
    <t>Yokohama, Osaka, Tokio</t>
  </si>
  <si>
    <t>Yokohama(3), Osaka(2), Tokio (3)</t>
  </si>
  <si>
    <t>Expansión II</t>
  </si>
  <si>
    <t>Expansión I</t>
  </si>
  <si>
    <t>Taipei.</t>
  </si>
  <si>
    <t>Suwakin</t>
  </si>
  <si>
    <t>Manchuria (FFCC )</t>
  </si>
  <si>
    <t>Port Arthur</t>
  </si>
  <si>
    <t>Año</t>
  </si>
  <si>
    <t>Siam ('00) Base</t>
  </si>
  <si>
    <t>FFCC Manchuria</t>
  </si>
  <si>
    <t>Harbin</t>
  </si>
  <si>
    <t>Peru ('03) Base</t>
  </si>
  <si>
    <t>Rápido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</si>
</sst>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7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42" fontId="0" fillId="5" borderId="0" xfId="0" applyNumberFormat="1" applyFill="1" applyBorder="1"/>
    <xf numFmtId="42" fontId="0" fillId="5" borderId="29" xfId="0" applyNumberFormat="1" applyFill="1" applyBorder="1"/>
    <xf numFmtId="6" fontId="0" fillId="5" borderId="29" xfId="0" applyNumberFormat="1" applyFill="1" applyBorder="1"/>
    <xf numFmtId="42" fontId="0" fillId="5" borderId="31" xfId="0" applyNumberFormat="1" applyFill="1" applyBorder="1"/>
    <xf numFmtId="42" fontId="0" fillId="5" borderId="32" xfId="0" applyNumberFormat="1" applyFill="1" applyBorder="1"/>
    <xf numFmtId="0" fontId="0" fillId="5" borderId="28" xfId="0" applyFill="1" applyBorder="1" applyAlignment="1">
      <alignment horizontal="center"/>
    </xf>
    <xf numFmtId="1" fontId="0" fillId="5" borderId="29" xfId="0" applyNumberFormat="1" applyFill="1" applyBorder="1"/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7" t="s">
        <v>231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1899</v>
      </c>
    </row>
    <row r="4" spans="1:16" ht="18" thickBot="1" x14ac:dyDescent="0.55000000000000004">
      <c r="A4" s="87" t="s">
        <v>62</v>
      </c>
      <c r="B4" s="87">
        <v>39.9</v>
      </c>
      <c r="C4" s="88"/>
      <c r="G4" s="87" t="s">
        <v>77</v>
      </c>
      <c r="H4" s="87" t="s">
        <v>267</v>
      </c>
    </row>
    <row r="5" spans="1:16" ht="18" thickBot="1" x14ac:dyDescent="0.55000000000000004">
      <c r="A5" s="87" t="s">
        <v>63</v>
      </c>
      <c r="B5" s="89">
        <f>B4-Militar!P12</f>
        <v>37.739999999999995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94" t="s">
        <v>65</v>
      </c>
      <c r="B7" s="196"/>
      <c r="G7" s="211" t="s">
        <v>78</v>
      </c>
      <c r="H7" s="211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245.30999999999997</v>
      </c>
      <c r="C8" s="92"/>
      <c r="G8" s="211" t="s">
        <v>79</v>
      </c>
      <c r="H8" s="211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41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13</v>
      </c>
    </row>
    <row r="11" spans="1:16" ht="18" thickBot="1" x14ac:dyDescent="0.55000000000000004">
      <c r="A11" s="87" t="s">
        <v>75</v>
      </c>
      <c r="B11" s="90">
        <f>Militar!O12</f>
        <v>24</v>
      </c>
      <c r="J11" s="94"/>
      <c r="K11" s="212"/>
    </row>
    <row r="12" spans="1:16" ht="19.5" customHeight="1" thickBot="1" x14ac:dyDescent="0.55000000000000004">
      <c r="A12" s="94"/>
      <c r="B12" s="95"/>
      <c r="C12" s="94"/>
      <c r="D12" s="212"/>
      <c r="G12" s="208"/>
      <c r="H12" s="208"/>
      <c r="I12" s="96"/>
      <c r="J12" s="87" t="s">
        <v>81</v>
      </c>
      <c r="K12" s="212"/>
    </row>
    <row r="13" spans="1:16" ht="18" thickBot="1" x14ac:dyDescent="0.55000000000000004">
      <c r="A13" s="94"/>
      <c r="B13" s="95"/>
      <c r="C13" s="94"/>
      <c r="D13" s="212"/>
      <c r="G13" s="211" t="s">
        <v>80</v>
      </c>
      <c r="H13" s="211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275.30999999999995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7" t="s">
        <v>233</v>
      </c>
      <c r="B18" s="187"/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13" t="s">
        <v>86</v>
      </c>
      <c r="J20" s="213"/>
      <c r="K20" s="213"/>
      <c r="L20" s="213"/>
      <c r="M20" s="213"/>
      <c r="N20" s="213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213" t="s">
        <v>89</v>
      </c>
      <c r="L21" s="213"/>
      <c r="M21" s="213" t="s">
        <v>90</v>
      </c>
      <c r="N21" s="213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5.7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-5.7</v>
      </c>
      <c r="C25" s="103">
        <f>C21-C24</f>
        <v>0</v>
      </c>
      <c r="D25" s="104">
        <f>D23</f>
        <v>2</v>
      </c>
      <c r="E25" s="103">
        <f>E23-E24</f>
        <v>-5</v>
      </c>
      <c r="F25" s="104">
        <f>F23</f>
        <v>1</v>
      </c>
      <c r="G25" s="104">
        <f>G23</f>
        <v>1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14" t="s">
        <v>98</v>
      </c>
      <c r="P29" s="214"/>
      <c r="Q29" s="214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7" t="s">
        <v>232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</row>
    <row r="38" spans="1:16" ht="18" thickBot="1" x14ac:dyDescent="0.55000000000000004"/>
    <row r="39" spans="1:16" ht="18" thickBot="1" x14ac:dyDescent="0.55000000000000004">
      <c r="B39" s="194" t="s">
        <v>109</v>
      </c>
      <c r="C39" s="195"/>
      <c r="D39" s="196"/>
      <c r="J39" s="194" t="s">
        <v>110</v>
      </c>
      <c r="K39" s="195"/>
      <c r="L39" s="195"/>
      <c r="M39" s="196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79" t="s">
        <v>263</v>
      </c>
      <c r="B41" s="148"/>
      <c r="C41" s="148"/>
      <c r="D41" s="148"/>
      <c r="E41" s="148"/>
      <c r="F41" s="148"/>
      <c r="G41" s="148"/>
      <c r="H41" s="148">
        <v>12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266</v>
      </c>
      <c r="B42" s="148"/>
      <c r="C42" s="148"/>
      <c r="D42" s="148"/>
      <c r="E42" s="148"/>
      <c r="F42" s="148"/>
      <c r="G42" s="148"/>
      <c r="H42" s="148">
        <v>10</v>
      </c>
      <c r="J42" s="148"/>
      <c r="K42" s="148"/>
      <c r="L42" s="148">
        <v>1</v>
      </c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-85.8</v>
      </c>
      <c r="J52" s="148"/>
      <c r="K52" s="148"/>
      <c r="L52" s="148">
        <v>1</v>
      </c>
      <c r="M52" s="148">
        <v>3</v>
      </c>
      <c r="N52" s="148">
        <v>1</v>
      </c>
      <c r="O52" s="148">
        <v>1</v>
      </c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-107.8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2</v>
      </c>
      <c r="M53" s="108">
        <f t="shared" si="8"/>
        <v>4</v>
      </c>
      <c r="N53" s="108">
        <f t="shared" si="8"/>
        <v>1</v>
      </c>
      <c r="O53" s="108">
        <f t="shared" si="8"/>
        <v>1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-5.7</v>
      </c>
      <c r="C56" s="101">
        <f t="shared" si="9"/>
        <v>0</v>
      </c>
      <c r="D56" s="101">
        <f t="shared" si="9"/>
        <v>4</v>
      </c>
      <c r="E56" s="101">
        <f t="shared" si="9"/>
        <v>-1</v>
      </c>
      <c r="F56" s="101">
        <f t="shared" si="9"/>
        <v>2</v>
      </c>
      <c r="G56" s="101">
        <f t="shared" si="9"/>
        <v>2</v>
      </c>
      <c r="H56" s="116">
        <f>B15+H53+P53</f>
        <v>167.50999999999993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-5.7</v>
      </c>
      <c r="C64" s="101">
        <f>C56</f>
        <v>0</v>
      </c>
      <c r="D64" s="101">
        <f>D56-D60</f>
        <v>4</v>
      </c>
      <c r="E64" s="101">
        <f>E63+E56</f>
        <v>-1</v>
      </c>
      <c r="F64" s="101">
        <f>F56-F61-F62</f>
        <v>2</v>
      </c>
      <c r="G64" s="101">
        <f>G56-G61-G62</f>
        <v>2</v>
      </c>
      <c r="H64" s="116">
        <f>H56-H63</f>
        <v>167.50999999999993</v>
      </c>
      <c r="I64" s="87">
        <f>B23-I60-I61-I62-I63</f>
        <v>7</v>
      </c>
    </row>
    <row r="66" spans="1:16" x14ac:dyDescent="0.5">
      <c r="A66" s="187" t="s">
        <v>137</v>
      </c>
      <c r="B66" s="187"/>
      <c r="C66" s="187"/>
      <c r="D66" s="187"/>
      <c r="E66" s="187"/>
      <c r="F66" s="187"/>
      <c r="G66" s="187"/>
      <c r="H66" s="187"/>
      <c r="I66" s="187"/>
      <c r="J66" s="187"/>
      <c r="K66" s="187"/>
      <c r="L66" s="187"/>
      <c r="M66" s="187"/>
      <c r="N66" s="187"/>
      <c r="O66" s="187"/>
      <c r="P66" s="187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9" t="s">
        <v>127</v>
      </c>
      <c r="B69" s="209" t="s">
        <v>117</v>
      </c>
      <c r="C69" s="209" t="s">
        <v>245</v>
      </c>
      <c r="D69" s="209" t="s">
        <v>126</v>
      </c>
      <c r="E69" s="199" t="s">
        <v>119</v>
      </c>
      <c r="F69" s="199" t="s">
        <v>118</v>
      </c>
      <c r="G69" s="197" t="s">
        <v>117</v>
      </c>
      <c r="H69" s="197" t="s">
        <v>121</v>
      </c>
    </row>
    <row r="70" spans="1:16" ht="18" thickBot="1" x14ac:dyDescent="0.55000000000000004">
      <c r="A70" s="210"/>
      <c r="B70" s="210"/>
      <c r="C70" s="210"/>
      <c r="D70" s="210"/>
      <c r="E70" s="200"/>
      <c r="F70" s="200"/>
      <c r="G70" s="198"/>
      <c r="H70" s="198"/>
    </row>
    <row r="71" spans="1:16" ht="18" thickBot="1" x14ac:dyDescent="0.55000000000000004">
      <c r="A71" s="87" t="s">
        <v>135</v>
      </c>
      <c r="B71" s="90">
        <v>75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75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251</v>
      </c>
      <c r="B76" s="90">
        <v>65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IF(A85="","",VLOOKUP(A85,Ferrocarriles!$G$5:$I$10,2,FALSE))</f>
        <v/>
      </c>
      <c r="C85" s="87" t="str">
        <f>IF(A85="","",VLOOKUP(A85,Ferrocarriles!$G$5:$I$10,3,FALSE))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IF(A86="","",VLOOKUP(A86,Ferrocarriles!$G$5:$I$10,2,FALSE))</f>
        <v/>
      </c>
      <c r="C86" s="151" t="str">
        <f>IF(A86="","",VLOOKUP(A86,Ferrocarriles!$G$5:$I$10,3,FALSE))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IF(A87="","",VLOOKUP(A87,Ferrocarriles!$G$5:$I$10,2,FALSE))</f>
        <v/>
      </c>
      <c r="C87" s="151" t="str">
        <f>IF(A87="","",VLOOKUP(A87,Ferrocarriles!$G$5:$I$10,3,FALSE))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IF(A88="","",VLOOKUP(A88,Ferrocarriles!$G$5:$I$10,2,FALSE))</f>
        <v/>
      </c>
      <c r="C88" s="151" t="str">
        <f>IF(A88="","",VLOOKUP(A88,Ferrocarriles!$G$5:$I$10,3,FALSE))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167.50999999999993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167.50999999999993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6" t="s">
        <v>151</v>
      </c>
      <c r="L125" s="204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7"/>
      <c r="L126" s="205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8"/>
      <c r="B135" s="208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8"/>
      <c r="B136" s="208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6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7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6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7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94" t="s">
        <v>183</v>
      </c>
      <c r="B173" s="195"/>
      <c r="C173" s="195"/>
      <c r="D173" s="195"/>
      <c r="E173" s="195"/>
      <c r="F173" s="196"/>
      <c r="G173" s="145" t="s">
        <v>184</v>
      </c>
      <c r="N173" s="146"/>
    </row>
    <row r="174" spans="1:14" ht="19.5" customHeight="1" thickBot="1" x14ac:dyDescent="0.55000000000000004">
      <c r="A174" s="188"/>
      <c r="B174" s="189"/>
      <c r="C174" s="189"/>
      <c r="D174" s="189"/>
      <c r="E174" s="189"/>
      <c r="F174" s="190"/>
      <c r="G174" s="160"/>
    </row>
    <row r="175" spans="1:14" ht="18" thickBot="1" x14ac:dyDescent="0.55000000000000004">
      <c r="A175" s="188"/>
      <c r="B175" s="189"/>
      <c r="C175" s="189"/>
      <c r="D175" s="189"/>
      <c r="E175" s="189"/>
      <c r="F175" s="190"/>
      <c r="G175" s="160"/>
    </row>
    <row r="176" spans="1:14" ht="19.5" customHeight="1" thickBot="1" x14ac:dyDescent="0.55000000000000004">
      <c r="A176" s="188"/>
      <c r="B176" s="189"/>
      <c r="C176" s="189"/>
      <c r="D176" s="189"/>
      <c r="E176" s="189"/>
      <c r="F176" s="190"/>
      <c r="G176" s="160"/>
    </row>
    <row r="177" spans="1:7" ht="19.5" customHeight="1" thickBot="1" x14ac:dyDescent="0.55000000000000004">
      <c r="A177" s="188"/>
      <c r="B177" s="189"/>
      <c r="C177" s="189"/>
      <c r="D177" s="189"/>
      <c r="E177" s="189"/>
      <c r="F177" s="190"/>
      <c r="G177" s="160"/>
    </row>
    <row r="178" spans="1:7" ht="19.5" customHeight="1" thickBot="1" x14ac:dyDescent="0.55000000000000004">
      <c r="A178" s="188"/>
      <c r="B178" s="189"/>
      <c r="C178" s="189"/>
      <c r="D178" s="189"/>
      <c r="E178" s="189"/>
      <c r="F178" s="190"/>
      <c r="G178" s="160"/>
    </row>
    <row r="179" spans="1:7" ht="19.5" customHeight="1" thickBot="1" x14ac:dyDescent="0.55000000000000004">
      <c r="A179" s="188"/>
      <c r="B179" s="189"/>
      <c r="C179" s="189"/>
      <c r="D179" s="189"/>
      <c r="E179" s="189"/>
      <c r="F179" s="190"/>
      <c r="G179" s="160"/>
    </row>
    <row r="180" spans="1:7" ht="19.5" customHeight="1" thickBot="1" x14ac:dyDescent="0.55000000000000004">
      <c r="A180" s="188"/>
      <c r="B180" s="189"/>
      <c r="C180" s="189"/>
      <c r="D180" s="189"/>
      <c r="E180" s="189"/>
      <c r="F180" s="190"/>
      <c r="G180" s="160"/>
    </row>
    <row r="181" spans="1:7" ht="19.5" customHeight="1" thickBot="1" x14ac:dyDescent="0.55000000000000004">
      <c r="A181" s="188"/>
      <c r="B181" s="189"/>
      <c r="C181" s="189"/>
      <c r="D181" s="189"/>
      <c r="E181" s="189"/>
      <c r="F181" s="190"/>
      <c r="G181" s="160"/>
    </row>
    <row r="182" spans="1:7" ht="19.5" customHeight="1" thickBot="1" x14ac:dyDescent="0.55000000000000004">
      <c r="A182" s="188"/>
      <c r="B182" s="189"/>
      <c r="C182" s="189"/>
      <c r="D182" s="189"/>
      <c r="E182" s="189"/>
      <c r="F182" s="190"/>
      <c r="G182" s="160"/>
    </row>
    <row r="183" spans="1:7" ht="19.5" customHeight="1" thickBot="1" x14ac:dyDescent="0.55000000000000004">
      <c r="A183" s="188"/>
      <c r="B183" s="189"/>
      <c r="C183" s="189"/>
      <c r="D183" s="189"/>
      <c r="E183" s="189"/>
      <c r="F183" s="190"/>
      <c r="G183" s="160"/>
    </row>
    <row r="184" spans="1:7" ht="18" thickBot="1" x14ac:dyDescent="0.55000000000000004">
      <c r="A184" s="188"/>
      <c r="B184" s="189"/>
      <c r="C184" s="189"/>
      <c r="D184" s="189"/>
      <c r="E184" s="189"/>
      <c r="F184" s="190"/>
      <c r="G184" s="160"/>
    </row>
    <row r="185" spans="1:7" ht="18" thickBot="1" x14ac:dyDescent="0.55000000000000004">
      <c r="A185" s="191"/>
      <c r="B185" s="192"/>
      <c r="C185" s="192"/>
      <c r="D185" s="192"/>
      <c r="E185" s="192"/>
      <c r="F185" s="193"/>
      <c r="G185" s="160"/>
    </row>
    <row r="186" spans="1:7" ht="18" thickBot="1" x14ac:dyDescent="0.55000000000000004">
      <c r="A186" s="188"/>
      <c r="B186" s="189"/>
      <c r="C186" s="189"/>
      <c r="D186" s="189"/>
      <c r="E186" s="189"/>
      <c r="F186" s="190"/>
      <c r="G186" s="163"/>
    </row>
    <row r="187" spans="1:7" ht="18" thickBot="1" x14ac:dyDescent="0.55000000000000004">
      <c r="A187" s="188"/>
      <c r="B187" s="189"/>
      <c r="C187" s="189"/>
      <c r="D187" s="189"/>
      <c r="E187" s="189"/>
      <c r="F187" s="190"/>
      <c r="G187" s="163"/>
    </row>
    <row r="188" spans="1:7" ht="18" thickBot="1" x14ac:dyDescent="0.55000000000000004">
      <c r="A188" s="201"/>
      <c r="B188" s="202"/>
      <c r="C188" s="202"/>
      <c r="D188" s="202"/>
      <c r="E188" s="202"/>
      <c r="F188" s="203"/>
      <c r="G188" s="163"/>
    </row>
    <row r="189" spans="1:7" ht="18" thickBot="1" x14ac:dyDescent="0.55000000000000004">
      <c r="A189" s="188"/>
      <c r="B189" s="189"/>
      <c r="C189" s="189"/>
      <c r="D189" s="189"/>
      <c r="E189" s="189"/>
      <c r="F189" s="190"/>
      <c r="G189" s="160"/>
    </row>
    <row r="190" spans="1:7" ht="18" thickBot="1" x14ac:dyDescent="0.55000000000000004">
      <c r="A190" s="188"/>
      <c r="B190" s="189"/>
      <c r="C190" s="189"/>
      <c r="D190" s="189"/>
      <c r="E190" s="189"/>
      <c r="F190" s="190"/>
      <c r="G190" s="160"/>
    </row>
    <row r="191" spans="1:7" ht="18" thickBot="1" x14ac:dyDescent="0.55000000000000004">
      <c r="A191" s="201"/>
      <c r="B191" s="202"/>
      <c r="C191" s="202"/>
      <c r="D191" s="202"/>
      <c r="E191" s="202"/>
      <c r="F191" s="203"/>
      <c r="G191" s="160"/>
    </row>
    <row r="192" spans="1:7" ht="18" thickBot="1" x14ac:dyDescent="0.55000000000000004">
      <c r="A192" s="188"/>
      <c r="B192" s="202"/>
      <c r="C192" s="202"/>
      <c r="D192" s="202"/>
      <c r="E192" s="202"/>
      <c r="F192" s="203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94" t="s">
        <v>108</v>
      </c>
      <c r="F196" s="196"/>
      <c r="G196" s="116">
        <f>E116-L131-H136-G151-G160-C168-G194</f>
        <v>167.50999999999993</v>
      </c>
    </row>
  </sheetData>
  <sheetProtection algorithmName="SHA-512" hashValue="esVOJXkV5yRIgrfCa8nLT1IMO/s6MOYFkG+/FToW+tdkubFxKE7TM33YpdqsMQ6Ir6fbkS/URH4DakVWmYbEOw==" saltValue="1sJgrop9kQxmzGWFnwszog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8" t="s">
        <v>190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55" t="s">
        <v>160</v>
      </c>
      <c r="C6" s="255" t="s">
        <v>148</v>
      </c>
      <c r="D6" s="255" t="s">
        <v>189</v>
      </c>
      <c r="E6" s="255" t="s">
        <v>148</v>
      </c>
      <c r="F6" s="255" t="s">
        <v>147</v>
      </c>
      <c r="G6" s="255" t="s">
        <v>148</v>
      </c>
      <c r="H6" s="255" t="s">
        <v>149</v>
      </c>
      <c r="I6" s="255" t="s">
        <v>148</v>
      </c>
      <c r="J6" s="255" t="s">
        <v>150</v>
      </c>
      <c r="K6" s="253" t="s">
        <v>148</v>
      </c>
      <c r="N6" s="219" t="s">
        <v>192</v>
      </c>
      <c r="O6" s="219"/>
      <c r="P6" s="219"/>
    </row>
    <row r="7" spans="1:20" ht="15.75" thickBot="1" x14ac:dyDescent="0.5">
      <c r="A7" s="51" t="s">
        <v>181</v>
      </c>
      <c r="B7" s="256"/>
      <c r="C7" s="256"/>
      <c r="D7" s="256"/>
      <c r="E7" s="256"/>
      <c r="F7" s="256"/>
      <c r="G7" s="256"/>
      <c r="H7" s="256"/>
      <c r="I7" s="256"/>
      <c r="J7" s="256"/>
      <c r="K7" s="254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>
        <v>4</v>
      </c>
      <c r="G8" s="49" t="s">
        <v>23</v>
      </c>
      <c r="H8" s="49">
        <v>2</v>
      </c>
      <c r="I8" s="49" t="s">
        <v>23</v>
      </c>
      <c r="J8" s="49"/>
      <c r="K8" s="49"/>
      <c r="N8" s="49" t="s">
        <v>193</v>
      </c>
      <c r="O8" s="7"/>
      <c r="P8" s="52">
        <f>B37/1000000</f>
        <v>1.8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>
        <v>1</v>
      </c>
      <c r="I9" s="49" t="s">
        <v>24</v>
      </c>
      <c r="J9" s="49"/>
      <c r="K9" s="49"/>
      <c r="N9" s="49" t="s">
        <v>138</v>
      </c>
      <c r="O9" s="53">
        <f>B65</f>
        <v>18</v>
      </c>
      <c r="P9" s="49">
        <f>B66</f>
        <v>0.36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6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24</v>
      </c>
      <c r="P12" s="52">
        <f>P8+P9</f>
        <v>2.16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4</v>
      </c>
      <c r="G25" s="7"/>
      <c r="H25" s="49">
        <f>SUM(H8:H24)</f>
        <v>3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247</v>
      </c>
      <c r="C28" s="45"/>
      <c r="D28" s="168"/>
      <c r="E28" s="166"/>
      <c r="F28" s="167" t="s">
        <v>212</v>
      </c>
      <c r="G28" s="53">
        <f>B25+D25+H25+J25</f>
        <v>11</v>
      </c>
      <c r="I28" s="55" t="s">
        <v>108</v>
      </c>
      <c r="J28" s="59">
        <f>Econ!G196</f>
        <v>167.50999999999993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248</v>
      </c>
      <c r="E30" s="219" t="s">
        <v>199</v>
      </c>
      <c r="F30" s="219"/>
      <c r="G30" s="219"/>
      <c r="H30" s="219"/>
      <c r="I30" s="219"/>
      <c r="J30" s="219"/>
      <c r="K30" s="219"/>
    </row>
    <row r="31" spans="1:18" ht="15.75" thickBot="1" x14ac:dyDescent="0.5">
      <c r="A31" s="44"/>
      <c r="B31" s="44"/>
      <c r="C31" s="44"/>
      <c r="E31" s="219" t="s">
        <v>61</v>
      </c>
      <c r="F31" s="219"/>
      <c r="G31" s="219"/>
      <c r="H31" s="49" t="s">
        <v>117</v>
      </c>
      <c r="I31" s="219" t="s">
        <v>200</v>
      </c>
      <c r="J31" s="219"/>
      <c r="K31" s="219"/>
    </row>
    <row r="32" spans="1:18" ht="15.75" thickBot="1" x14ac:dyDescent="0.5">
      <c r="A32" s="44"/>
      <c r="B32" s="44"/>
      <c r="C32" s="44"/>
      <c r="E32" s="229"/>
      <c r="F32" s="230"/>
      <c r="G32" s="231"/>
      <c r="H32" s="174"/>
      <c r="I32" s="229"/>
      <c r="J32" s="230"/>
      <c r="K32" s="231"/>
      <c r="R32" s="44"/>
    </row>
    <row r="33" spans="1:16" ht="15.75" thickBot="1" x14ac:dyDescent="0.5">
      <c r="A33" s="44"/>
      <c r="E33" s="229"/>
      <c r="F33" s="230"/>
      <c r="G33" s="231"/>
      <c r="H33" s="174"/>
      <c r="I33" s="229"/>
      <c r="J33" s="230"/>
      <c r="K33" s="231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9"/>
      <c r="F34" s="230"/>
      <c r="G34" s="231"/>
      <c r="H34" s="174"/>
      <c r="I34" s="229"/>
      <c r="J34" s="230"/>
      <c r="K34" s="231"/>
    </row>
    <row r="35" spans="1:16" ht="16.149999999999999" thickTop="1" thickBot="1" x14ac:dyDescent="0.5">
      <c r="A35" s="55" t="s">
        <v>201</v>
      </c>
      <c r="B35" s="60">
        <f>(B25+H25+J25)*200000</f>
        <v>1400000</v>
      </c>
      <c r="E35" s="229"/>
      <c r="F35" s="230"/>
      <c r="G35" s="231"/>
      <c r="H35" s="174"/>
      <c r="I35" s="229"/>
      <c r="J35" s="230"/>
      <c r="K35" s="231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1800000</v>
      </c>
    </row>
    <row r="38" spans="1:16" ht="16.149999999999999" thickTop="1" thickBot="1" x14ac:dyDescent="0.5"/>
    <row r="39" spans="1:16" ht="15.75" thickBot="1" x14ac:dyDescent="0.5">
      <c r="G39" s="219" t="s">
        <v>203</v>
      </c>
      <c r="H39" s="219"/>
      <c r="I39" s="219"/>
      <c r="J39" s="219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2" t="s">
        <v>181</v>
      </c>
      <c r="B48" s="234" t="s">
        <v>207</v>
      </c>
      <c r="C48" s="234" t="s">
        <v>148</v>
      </c>
      <c r="D48" s="234" t="s">
        <v>208</v>
      </c>
      <c r="E48" s="234" t="s">
        <v>148</v>
      </c>
      <c r="F48" s="234" t="s">
        <v>209</v>
      </c>
      <c r="G48" s="234" t="s">
        <v>148</v>
      </c>
      <c r="H48" s="234" t="s">
        <v>210</v>
      </c>
      <c r="I48" s="234" t="s">
        <v>148</v>
      </c>
      <c r="J48" s="234" t="s">
        <v>174</v>
      </c>
      <c r="K48" s="234" t="s">
        <v>148</v>
      </c>
      <c r="L48" s="234" t="s">
        <v>176</v>
      </c>
    </row>
    <row r="49" spans="1:12" ht="16.149999999999999" thickTop="1" thickBot="1" x14ac:dyDescent="0.5">
      <c r="A49" s="233"/>
      <c r="B49" s="234"/>
      <c r="C49" s="234"/>
      <c r="D49" s="234"/>
      <c r="E49" s="234"/>
      <c r="F49" s="234"/>
      <c r="G49" s="234"/>
      <c r="H49" s="234"/>
      <c r="I49" s="234"/>
      <c r="J49" s="234"/>
      <c r="K49" s="234"/>
      <c r="L49" s="234"/>
    </row>
    <row r="50" spans="1:12" s="47" customFormat="1" ht="16.149999999999999" thickTop="1" thickBot="1" x14ac:dyDescent="0.5">
      <c r="A50" s="62" t="s">
        <v>246</v>
      </c>
      <c r="B50" s="63">
        <v>9</v>
      </c>
      <c r="C50" s="64" t="s">
        <v>23</v>
      </c>
      <c r="D50" s="63">
        <v>5</v>
      </c>
      <c r="E50" s="64" t="s">
        <v>23</v>
      </c>
      <c r="F50" s="67"/>
      <c r="G50" s="68"/>
      <c r="H50" s="63">
        <v>4</v>
      </c>
      <c r="I50" s="64" t="s">
        <v>22</v>
      </c>
      <c r="J50" s="63">
        <v>3</v>
      </c>
      <c r="K50" s="64" t="s">
        <v>23</v>
      </c>
      <c r="L50" s="62">
        <v>3</v>
      </c>
    </row>
    <row r="51" spans="1:12" ht="16.149999999999999" thickTop="1" thickBot="1" x14ac:dyDescent="0.5">
      <c r="A51" s="62" t="s">
        <v>246</v>
      </c>
      <c r="B51" s="65"/>
      <c r="C51" s="66"/>
      <c r="D51" s="65"/>
      <c r="E51" s="66"/>
      <c r="F51" s="65"/>
      <c r="G51" s="66"/>
      <c r="H51" s="65">
        <v>13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5</v>
      </c>
      <c r="E59" s="35"/>
      <c r="F59" s="55">
        <f>SUM(F50:F58)</f>
        <v>0</v>
      </c>
      <c r="G59" s="35"/>
      <c r="H59" s="55">
        <f>SUM(H50:H58)</f>
        <v>17</v>
      </c>
      <c r="I59" s="35"/>
      <c r="J59" s="55">
        <f>SUM(J50:J58)</f>
        <v>3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247</v>
      </c>
      <c r="E63" s="49"/>
      <c r="F63" s="58" t="s">
        <v>211</v>
      </c>
      <c r="G63" s="53">
        <f>B64*0.5</f>
        <v>36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72</v>
      </c>
    </row>
    <row r="65" spans="1:16" ht="16.149999999999999" thickTop="1" thickBot="1" x14ac:dyDescent="0.5">
      <c r="A65" s="55" t="s">
        <v>214</v>
      </c>
      <c r="B65" s="59">
        <f>ROUNDUP((B64/20)*5,0)</f>
        <v>18</v>
      </c>
      <c r="E65" s="219" t="s">
        <v>215</v>
      </c>
      <c r="F65" s="219"/>
      <c r="G65" s="219"/>
      <c r="H65" s="219"/>
      <c r="I65" s="219"/>
      <c r="J65" s="219"/>
      <c r="K65" s="219"/>
    </row>
    <row r="66" spans="1:16" ht="16.149999999999999" thickTop="1" thickBot="1" x14ac:dyDescent="0.5">
      <c r="A66" s="55" t="s">
        <v>164</v>
      </c>
      <c r="B66" s="55">
        <f>ROUNDUP((B64/20)*0.1,2)</f>
        <v>0.36</v>
      </c>
      <c r="C66" s="20" t="s">
        <v>55</v>
      </c>
      <c r="E66" s="219" t="s">
        <v>216</v>
      </c>
      <c r="F66" s="219"/>
      <c r="G66" s="219"/>
      <c r="H66" s="49" t="s">
        <v>117</v>
      </c>
      <c r="I66" s="219" t="s">
        <v>200</v>
      </c>
      <c r="J66" s="219"/>
      <c r="K66" s="219"/>
    </row>
    <row r="67" spans="1:16" ht="15" customHeight="1" thickTop="1" thickBot="1" x14ac:dyDescent="0.5">
      <c r="E67" s="229"/>
      <c r="F67" s="230"/>
      <c r="G67" s="231"/>
      <c r="H67" s="174"/>
      <c r="I67" s="229"/>
      <c r="J67" s="230"/>
      <c r="K67" s="231"/>
    </row>
    <row r="68" spans="1:16" ht="15" customHeight="1" thickBot="1" x14ac:dyDescent="0.5">
      <c r="E68" s="229"/>
      <c r="F68" s="230"/>
      <c r="G68" s="231"/>
      <c r="H68" s="174"/>
      <c r="I68" s="229"/>
      <c r="J68" s="230"/>
      <c r="K68" s="231"/>
    </row>
    <row r="69" spans="1:16" ht="15" customHeight="1" thickBot="1" x14ac:dyDescent="0.5">
      <c r="E69" s="229"/>
      <c r="F69" s="230"/>
      <c r="G69" s="231"/>
      <c r="H69" s="174"/>
      <c r="I69" s="229"/>
      <c r="J69" s="230"/>
      <c r="K69" s="231"/>
    </row>
    <row r="70" spans="1:16" ht="15.75" thickBot="1" x14ac:dyDescent="0.5">
      <c r="E70" s="229"/>
      <c r="F70" s="230"/>
      <c r="G70" s="231"/>
      <c r="H70" s="174"/>
      <c r="I70" s="229"/>
      <c r="J70" s="230"/>
      <c r="K70" s="231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167.50999999999993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47" t="s">
        <v>181</v>
      </c>
      <c r="E76" s="247"/>
      <c r="F76" s="247"/>
      <c r="G76" s="247"/>
      <c r="H76" s="247"/>
      <c r="I76" s="247"/>
      <c r="J76" s="247"/>
      <c r="K76" s="247"/>
      <c r="L76" s="247"/>
      <c r="M76" s="247"/>
      <c r="N76" s="247"/>
      <c r="O76" s="247"/>
      <c r="P76" s="247"/>
    </row>
    <row r="77" spans="1:16" ht="15.75" thickBot="1" x14ac:dyDescent="0.5">
      <c r="A77" s="49" t="s">
        <v>222</v>
      </c>
      <c r="B77" s="49">
        <v>2</v>
      </c>
      <c r="C77" s="69"/>
      <c r="D77" s="248" t="s">
        <v>254</v>
      </c>
      <c r="E77" s="249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50"/>
    </row>
    <row r="78" spans="1:16" ht="15.75" thickBot="1" x14ac:dyDescent="0.5">
      <c r="A78" s="49" t="s">
        <v>218</v>
      </c>
      <c r="B78" s="49">
        <v>2</v>
      </c>
      <c r="C78" s="70">
        <f>B78</f>
        <v>2</v>
      </c>
      <c r="D78" s="223" t="s">
        <v>258</v>
      </c>
      <c r="E78" s="251"/>
      <c r="F78" s="251"/>
      <c r="G78" s="251"/>
      <c r="H78" s="251"/>
      <c r="I78" s="251"/>
      <c r="J78" s="251"/>
      <c r="K78" s="251"/>
      <c r="L78" s="251"/>
      <c r="M78" s="251"/>
      <c r="N78" s="251"/>
      <c r="O78" s="251"/>
      <c r="P78" s="252"/>
    </row>
    <row r="79" spans="1:16" x14ac:dyDescent="0.45">
      <c r="A79" s="35"/>
      <c r="B79" s="35"/>
      <c r="C79" s="15"/>
      <c r="D79" s="223"/>
      <c r="E79" s="224"/>
      <c r="F79" s="224"/>
      <c r="G79" s="224"/>
      <c r="H79" s="224"/>
      <c r="I79" s="224"/>
      <c r="J79" s="224"/>
      <c r="K79" s="224"/>
      <c r="L79" s="224"/>
      <c r="M79" s="224"/>
      <c r="N79" s="224"/>
      <c r="O79" s="224"/>
      <c r="P79" s="225"/>
    </row>
    <row r="80" spans="1:16" x14ac:dyDescent="0.45">
      <c r="A80" s="35"/>
      <c r="B80" s="35"/>
      <c r="C80" s="15"/>
      <c r="D80" s="223"/>
      <c r="E80" s="224"/>
      <c r="F80" s="224"/>
      <c r="G80" s="224"/>
      <c r="H80" s="224"/>
      <c r="I80" s="224"/>
      <c r="J80" s="224"/>
      <c r="K80" s="224"/>
      <c r="L80" s="224"/>
      <c r="M80" s="224"/>
      <c r="N80" s="224"/>
      <c r="O80" s="224"/>
      <c r="P80" s="225"/>
    </row>
    <row r="81" spans="1:16" x14ac:dyDescent="0.45">
      <c r="A81" s="35"/>
      <c r="B81" s="35"/>
      <c r="C81" s="15"/>
      <c r="D81" s="223"/>
      <c r="E81" s="224"/>
      <c r="F81" s="224"/>
      <c r="G81" s="224"/>
      <c r="H81" s="224"/>
      <c r="I81" s="224"/>
      <c r="J81" s="224"/>
      <c r="K81" s="224"/>
      <c r="L81" s="224"/>
      <c r="M81" s="224"/>
      <c r="N81" s="224"/>
      <c r="O81" s="224"/>
      <c r="P81" s="225"/>
    </row>
    <row r="82" spans="1:16" ht="29.25" customHeight="1" x14ac:dyDescent="0.45">
      <c r="A82" s="35"/>
      <c r="B82" s="35"/>
      <c r="C82" s="15"/>
      <c r="D82" s="226"/>
      <c r="E82" s="227"/>
      <c r="F82" s="227"/>
      <c r="G82" s="227"/>
      <c r="H82" s="227"/>
      <c r="I82" s="227"/>
      <c r="J82" s="227"/>
      <c r="K82" s="227"/>
      <c r="L82" s="227"/>
      <c r="M82" s="227"/>
      <c r="N82" s="227"/>
      <c r="O82" s="227"/>
      <c r="P82" s="228"/>
    </row>
    <row r="83" spans="1:16" ht="15.75" thickBot="1" x14ac:dyDescent="0.5">
      <c r="A83" s="35"/>
      <c r="B83" s="35"/>
      <c r="C83" s="15"/>
      <c r="D83" s="220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2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9" t="s">
        <v>181</v>
      </c>
      <c r="E86" s="219"/>
      <c r="F86" s="219"/>
      <c r="G86" s="219"/>
      <c r="H86" s="219"/>
      <c r="I86" s="219"/>
      <c r="J86" s="219"/>
      <c r="K86" s="219"/>
      <c r="L86" s="219"/>
      <c r="M86" s="219"/>
      <c r="N86" s="219"/>
      <c r="O86" s="219"/>
      <c r="P86" s="219"/>
    </row>
    <row r="87" spans="1:16" ht="15.75" thickBot="1" x14ac:dyDescent="0.5">
      <c r="A87" s="57" t="s">
        <v>222</v>
      </c>
      <c r="B87" s="57">
        <v>8</v>
      </c>
      <c r="C87" s="69"/>
      <c r="D87" s="215" t="s">
        <v>255</v>
      </c>
      <c r="E87" s="216"/>
      <c r="F87" s="216"/>
      <c r="G87" s="216"/>
      <c r="H87" s="216"/>
      <c r="I87" s="216"/>
      <c r="J87" s="216"/>
      <c r="K87" s="216"/>
      <c r="L87" s="216"/>
      <c r="M87" s="216"/>
      <c r="N87" s="216"/>
      <c r="O87" s="216"/>
      <c r="P87" s="217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9" t="s">
        <v>181</v>
      </c>
      <c r="E90" s="219"/>
      <c r="F90" s="219"/>
      <c r="G90" s="219"/>
      <c r="H90" s="219"/>
      <c r="I90" s="219"/>
      <c r="J90" s="219"/>
      <c r="K90" s="219"/>
      <c r="L90" s="219"/>
      <c r="M90" s="219"/>
      <c r="N90" s="219"/>
      <c r="O90" s="219"/>
      <c r="P90" s="219"/>
    </row>
    <row r="91" spans="1:16" ht="15.75" customHeight="1" thickBot="1" x14ac:dyDescent="0.5">
      <c r="A91" s="49"/>
      <c r="B91" s="49">
        <v>2</v>
      </c>
      <c r="C91" s="70">
        <f>B91*2</f>
        <v>4</v>
      </c>
      <c r="D91" s="235" t="s">
        <v>249</v>
      </c>
      <c r="E91" s="236"/>
      <c r="F91" s="236"/>
      <c r="G91" s="236"/>
      <c r="H91" s="236"/>
      <c r="I91" s="236"/>
      <c r="J91" s="236"/>
      <c r="K91" s="236"/>
      <c r="L91" s="236"/>
      <c r="M91" s="236"/>
      <c r="N91" s="236"/>
      <c r="O91" s="236"/>
      <c r="P91" s="237"/>
    </row>
    <row r="92" spans="1:16" ht="35.25" customHeight="1" thickBot="1" x14ac:dyDescent="0.5">
      <c r="D92" s="238"/>
      <c r="E92" s="239"/>
      <c r="F92" s="239"/>
      <c r="G92" s="239"/>
      <c r="H92" s="239"/>
      <c r="I92" s="239"/>
      <c r="J92" s="239"/>
      <c r="K92" s="239"/>
      <c r="L92" s="239"/>
      <c r="M92" s="239"/>
      <c r="N92" s="239"/>
      <c r="O92" s="239"/>
      <c r="P92" s="24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9" t="s">
        <v>181</v>
      </c>
      <c r="E94" s="219"/>
      <c r="F94" s="219"/>
      <c r="G94" s="219"/>
      <c r="H94" s="219"/>
      <c r="I94" s="219"/>
      <c r="J94" s="219"/>
      <c r="K94" s="219"/>
      <c r="L94" s="219"/>
      <c r="M94" s="219"/>
      <c r="N94" s="219"/>
      <c r="O94" s="219"/>
      <c r="P94" s="219"/>
    </row>
    <row r="95" spans="1:16" ht="15.75" thickBot="1" x14ac:dyDescent="0.5">
      <c r="A95" s="49"/>
      <c r="B95" s="49"/>
      <c r="C95" s="70">
        <f>B95*4</f>
        <v>0</v>
      </c>
      <c r="D95" s="241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3"/>
    </row>
    <row r="96" spans="1:16" ht="15.75" thickBot="1" x14ac:dyDescent="0.5">
      <c r="D96" s="244"/>
      <c r="E96" s="245"/>
      <c r="F96" s="245"/>
      <c r="G96" s="245"/>
      <c r="H96" s="245"/>
      <c r="I96" s="245"/>
      <c r="J96" s="245"/>
      <c r="K96" s="245"/>
      <c r="L96" s="245"/>
      <c r="M96" s="245"/>
      <c r="N96" s="245"/>
      <c r="O96" s="245"/>
      <c r="P96" s="246"/>
    </row>
    <row r="99" spans="1:17" x14ac:dyDescent="0.45">
      <c r="A99" s="168" t="s">
        <v>3</v>
      </c>
      <c r="B99" s="172">
        <f>C78+C88+C91+C95</f>
        <v>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167.50999999999993</v>
      </c>
    </row>
  </sheetData>
  <sheetProtection algorithmName="SHA-512" hashValue="kyH0XBVt/Cum3q8k24zLRNa97sjZQZBrpFzSa2njkgfcjpfNQbRoHAOIFvmyAWdc0xNqWVb3hXZUXar6c42PJQ==" saltValue="+yFkmwkF9ag0CmaFFp7hag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9" t="s">
        <v>244</v>
      </c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1"/>
      <c r="C5" s="262" t="s">
        <v>224</v>
      </c>
      <c r="D5" s="263"/>
      <c r="E5" s="263"/>
      <c r="F5" s="263"/>
      <c r="G5" s="263"/>
      <c r="H5" s="263"/>
      <c r="I5" s="264"/>
      <c r="J5" s="17"/>
      <c r="K5" s="260" t="s">
        <v>225</v>
      </c>
      <c r="L5" s="260"/>
      <c r="M5" s="260"/>
      <c r="N5" s="260"/>
      <c r="O5" s="260"/>
      <c r="P5" s="260"/>
    </row>
    <row r="6" spans="1:16" s="11" customFormat="1" ht="18" thickBot="1" x14ac:dyDescent="0.55000000000000004">
      <c r="B6" s="261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17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0" t="s">
        <v>226</v>
      </c>
      <c r="D9" s="260"/>
      <c r="E9" s="260"/>
      <c r="F9" s="260"/>
      <c r="G9" s="260"/>
      <c r="H9" s="260"/>
      <c r="I9" s="40"/>
      <c r="K9" s="260" t="s">
        <v>227</v>
      </c>
      <c r="L9" s="260"/>
      <c r="M9" s="260"/>
      <c r="N9" s="260"/>
      <c r="O9" s="260"/>
      <c r="P9" s="260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253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7" t="s">
        <v>259</v>
      </c>
      <c r="C12" s="71">
        <v>2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30" t="s">
        <v>260</v>
      </c>
      <c r="C13" s="71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5" t="s">
        <v>236</v>
      </c>
      <c r="C33" s="266"/>
      <c r="D33" s="266"/>
      <c r="E33" s="266"/>
      <c r="F33" s="266"/>
      <c r="G33" s="267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252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Carbón en Port Arthur</v>
      </c>
      <c r="C36" s="42" t="s">
        <v>261</v>
      </c>
      <c r="D36" s="42" t="s">
        <v>95</v>
      </c>
      <c r="E36" s="72">
        <v>70</v>
      </c>
      <c r="F36" s="156">
        <v>0</v>
      </c>
      <c r="G36" s="42" t="s">
        <v>120</v>
      </c>
    </row>
    <row r="37" spans="2:16" x14ac:dyDescent="0.5">
      <c r="B37" s="42" t="str">
        <f t="shared" si="1"/>
        <v>Hierro en Harbin</v>
      </c>
      <c r="C37" s="42" t="s">
        <v>265</v>
      </c>
      <c r="D37" s="42" t="s">
        <v>96</v>
      </c>
      <c r="E37" s="72">
        <v>65</v>
      </c>
      <c r="F37" s="156">
        <v>0.4</v>
      </c>
      <c r="G37" s="42" t="s">
        <v>120</v>
      </c>
    </row>
    <row r="38" spans="2:16" x14ac:dyDescent="0.5">
      <c r="B38" s="42" t="str">
        <f t="shared" si="1"/>
        <v>nada en nada</v>
      </c>
      <c r="C38" s="42" t="s">
        <v>250</v>
      </c>
      <c r="D38" s="42" t="s">
        <v>250</v>
      </c>
      <c r="E38" s="72">
        <v>0</v>
      </c>
      <c r="F38" s="156">
        <v>0</v>
      </c>
      <c r="G38" s="42" t="s">
        <v>10</v>
      </c>
    </row>
    <row r="39" spans="2:16" x14ac:dyDescent="0.5">
      <c r="D39" s="257"/>
      <c r="E39" s="257"/>
      <c r="F39" s="13"/>
      <c r="G39" s="28"/>
    </row>
    <row r="40" spans="2:16" x14ac:dyDescent="0.5">
      <c r="D40" s="257"/>
      <c r="E40" s="257"/>
      <c r="F40" s="13"/>
      <c r="G40" s="28"/>
    </row>
    <row r="41" spans="2:16" x14ac:dyDescent="0.5">
      <c r="D41" s="257"/>
      <c r="E41" s="257"/>
      <c r="F41" s="13"/>
      <c r="G41" s="28"/>
    </row>
    <row r="42" spans="2:16" x14ac:dyDescent="0.5">
      <c r="D42" s="257"/>
      <c r="E42" s="257"/>
      <c r="F42" s="257"/>
      <c r="G42" s="14"/>
    </row>
    <row r="45" spans="2:16" x14ac:dyDescent="0.5">
      <c r="D45" s="257"/>
      <c r="E45" s="257"/>
      <c r="F45" s="257"/>
      <c r="G45" s="257"/>
      <c r="H45" s="257"/>
      <c r="I45" s="257"/>
      <c r="K45" s="257"/>
      <c r="L45" s="257"/>
      <c r="M45" s="257"/>
      <c r="N45" s="257"/>
      <c r="O45" s="257"/>
      <c r="P45" s="257"/>
    </row>
    <row r="49" spans="2:17" x14ac:dyDescent="0.5">
      <c r="D49" s="257"/>
      <c r="E49" s="257"/>
      <c r="F49" s="14"/>
      <c r="G49" s="28"/>
      <c r="I49" s="28"/>
    </row>
    <row r="50" spans="2:17" x14ac:dyDescent="0.5">
      <c r="D50" s="257"/>
      <c r="E50" s="257"/>
      <c r="F50" s="14"/>
      <c r="G50" s="28"/>
    </row>
    <row r="51" spans="2:17" x14ac:dyDescent="0.5">
      <c r="D51" s="257"/>
      <c r="E51" s="257"/>
      <c r="F51" s="14"/>
      <c r="G51" s="28"/>
    </row>
    <row r="52" spans="2:17" x14ac:dyDescent="0.5">
      <c r="D52" s="257"/>
      <c r="E52" s="257"/>
      <c r="F52" s="14"/>
      <c r="G52" s="28"/>
    </row>
    <row r="53" spans="2:17" x14ac:dyDescent="0.5">
      <c r="D53" s="257"/>
      <c r="E53" s="257"/>
      <c r="F53" s="13"/>
      <c r="G53" s="28"/>
      <c r="I53" s="28"/>
    </row>
    <row r="54" spans="2:17" x14ac:dyDescent="0.5">
      <c r="D54" s="257"/>
      <c r="E54" s="257"/>
      <c r="F54" s="13"/>
      <c r="G54" s="28"/>
    </row>
    <row r="55" spans="2:17" x14ac:dyDescent="0.5">
      <c r="D55" s="257"/>
      <c r="E55" s="257"/>
      <c r="F55" s="257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7"/>
      <c r="E63" s="257"/>
      <c r="F63" s="257"/>
      <c r="G63" s="257"/>
      <c r="H63" s="257"/>
      <c r="I63" s="257"/>
      <c r="K63" s="257"/>
      <c r="L63" s="257"/>
      <c r="M63" s="257"/>
      <c r="N63" s="257"/>
      <c r="O63" s="257"/>
      <c r="P63" s="257"/>
    </row>
    <row r="66" spans="4:17" x14ac:dyDescent="0.5">
      <c r="D66" s="28"/>
    </row>
    <row r="67" spans="4:17" x14ac:dyDescent="0.5">
      <c r="D67" s="257"/>
      <c r="E67" s="257"/>
      <c r="F67" s="14"/>
      <c r="G67" s="28"/>
    </row>
    <row r="68" spans="4:17" x14ac:dyDescent="0.5">
      <c r="D68" s="257"/>
      <c r="E68" s="257"/>
      <c r="F68" s="14"/>
    </row>
    <row r="69" spans="4:17" x14ac:dyDescent="0.5">
      <c r="D69" s="257"/>
      <c r="E69" s="257"/>
      <c r="F69" s="13"/>
    </row>
    <row r="70" spans="4:17" x14ac:dyDescent="0.5">
      <c r="D70" s="257"/>
      <c r="E70" s="257"/>
      <c r="F70" s="13"/>
    </row>
    <row r="71" spans="4:17" x14ac:dyDescent="0.5">
      <c r="D71" s="257"/>
      <c r="E71" s="257"/>
      <c r="F71" s="257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7"/>
      <c r="E78" s="257"/>
      <c r="F78" s="257"/>
      <c r="G78" s="257"/>
      <c r="H78" s="257"/>
      <c r="I78" s="257"/>
      <c r="K78" s="257"/>
      <c r="L78" s="257"/>
      <c r="M78" s="257"/>
      <c r="N78" s="257"/>
      <c r="O78" s="257"/>
      <c r="P78" s="257"/>
    </row>
    <row r="82" spans="4:17" x14ac:dyDescent="0.5">
      <c r="D82" s="257"/>
      <c r="E82" s="257"/>
    </row>
    <row r="83" spans="4:17" x14ac:dyDescent="0.5">
      <c r="D83" s="257"/>
      <c r="E83" s="257"/>
      <c r="F83" s="14"/>
    </row>
    <row r="86" spans="4:17" x14ac:dyDescent="0.5">
      <c r="E86" s="14"/>
      <c r="F86" s="28"/>
      <c r="J86" s="28"/>
    </row>
    <row r="87" spans="4:17" x14ac:dyDescent="0.5">
      <c r="D87" s="257"/>
      <c r="E87" s="257"/>
      <c r="F87" s="257"/>
      <c r="G87" s="257"/>
      <c r="H87" s="257"/>
      <c r="I87" s="257"/>
      <c r="K87" s="257"/>
      <c r="L87" s="257"/>
      <c r="M87" s="257"/>
      <c r="N87" s="257"/>
      <c r="O87" s="257"/>
      <c r="P87" s="257"/>
    </row>
    <row r="91" spans="4:17" x14ac:dyDescent="0.5">
      <c r="D91" s="257"/>
      <c r="E91" s="257"/>
      <c r="F91" s="14"/>
      <c r="H91" s="28"/>
    </row>
    <row r="92" spans="4:17" x14ac:dyDescent="0.5">
      <c r="D92" s="257"/>
      <c r="E92" s="257"/>
      <c r="F92" s="14"/>
    </row>
    <row r="93" spans="4:17" x14ac:dyDescent="0.5">
      <c r="D93" s="257"/>
      <c r="E93" s="257"/>
      <c r="F93" s="13"/>
    </row>
    <row r="94" spans="4:17" x14ac:dyDescent="0.5">
      <c r="D94" s="257"/>
      <c r="E94" s="257"/>
      <c r="F94" s="257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7"/>
      <c r="E105" s="257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7"/>
      <c r="E112" s="257"/>
      <c r="F112" s="14"/>
      <c r="G112" s="28"/>
      <c r="I112" s="28"/>
    </row>
    <row r="113" spans="4:16" x14ac:dyDescent="0.5">
      <c r="D113" s="257"/>
      <c r="E113" s="257"/>
      <c r="F113" s="14"/>
      <c r="G113" s="28"/>
    </row>
    <row r="114" spans="4:16" x14ac:dyDescent="0.5">
      <c r="D114" s="257"/>
      <c r="E114" s="257"/>
      <c r="F114" s="14"/>
      <c r="G114" s="28"/>
    </row>
    <row r="115" spans="4:16" x14ac:dyDescent="0.5">
      <c r="D115" s="257"/>
      <c r="E115" s="257"/>
      <c r="F115" s="14"/>
      <c r="G115" s="14"/>
      <c r="I115" s="28"/>
    </row>
    <row r="116" spans="4:16" x14ac:dyDescent="0.5">
      <c r="D116" s="258"/>
      <c r="E116" s="258"/>
      <c r="F116" s="258"/>
      <c r="G116" s="258"/>
      <c r="H116" s="258"/>
      <c r="I116" s="258"/>
      <c r="J116" s="258"/>
      <c r="K116" s="258"/>
      <c r="L116" s="258"/>
      <c r="M116" s="258"/>
      <c r="N116" s="258"/>
      <c r="O116" s="258"/>
      <c r="P116" s="258"/>
    </row>
    <row r="117" spans="4:16" x14ac:dyDescent="0.5">
      <c r="E117" s="14"/>
      <c r="F117" s="28"/>
    </row>
    <row r="118" spans="4:16" x14ac:dyDescent="0.5">
      <c r="D118" s="257"/>
      <c r="E118" s="257"/>
    </row>
    <row r="119" spans="4:16" x14ac:dyDescent="0.5">
      <c r="D119" s="257"/>
      <c r="E119" s="257"/>
      <c r="F119" s="14"/>
      <c r="H119" s="28"/>
    </row>
    <row r="120" spans="4:16" x14ac:dyDescent="0.5">
      <c r="D120" s="257"/>
      <c r="E120" s="257"/>
      <c r="F120" s="257"/>
      <c r="G120" s="257"/>
      <c r="H120" s="257"/>
      <c r="I120" s="257"/>
      <c r="K120" s="257"/>
      <c r="L120" s="257"/>
      <c r="M120" s="257"/>
      <c r="N120" s="257"/>
      <c r="O120" s="257"/>
      <c r="P120" s="257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7"/>
      <c r="E133" s="257"/>
    </row>
    <row r="134" spans="2:11" x14ac:dyDescent="0.5">
      <c r="D134" s="257"/>
      <c r="E134" s="257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7"/>
      <c r="E145" s="257"/>
      <c r="F145" s="257"/>
      <c r="G145" s="257"/>
      <c r="H145" s="257"/>
      <c r="I145" s="257"/>
      <c r="K145" s="257"/>
      <c r="L145" s="257"/>
      <c r="M145" s="257"/>
      <c r="N145" s="257"/>
      <c r="O145" s="257"/>
      <c r="P145" s="257"/>
    </row>
    <row r="146" spans="2:16" x14ac:dyDescent="0.5">
      <c r="C146" s="37"/>
    </row>
    <row r="150" spans="2:16" x14ac:dyDescent="0.5">
      <c r="D150" s="257"/>
      <c r="E150" s="257"/>
      <c r="F150" s="257"/>
      <c r="G150" s="257"/>
      <c r="H150" s="257"/>
      <c r="I150" s="257"/>
      <c r="K150" s="257"/>
      <c r="L150" s="257"/>
      <c r="M150" s="257"/>
      <c r="N150" s="257"/>
      <c r="O150" s="257"/>
      <c r="P150" s="257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7"/>
      <c r="E157" s="257"/>
      <c r="F157" s="257"/>
      <c r="G157" s="257"/>
      <c r="H157" s="257"/>
      <c r="I157" s="257"/>
      <c r="K157" s="257"/>
      <c r="L157" s="257"/>
      <c r="M157" s="257"/>
      <c r="N157" s="257"/>
      <c r="O157" s="257"/>
      <c r="P157" s="257"/>
    </row>
    <row r="161" spans="5:6" x14ac:dyDescent="0.5">
      <c r="E161" s="14"/>
      <c r="F161" s="28"/>
    </row>
  </sheetData>
  <sheetProtection algorithmName="SHA-512" hashValue="gFRSpCk83eSRPjDxBg6/9anUCCeUQTJODU0YdtP8UuUnoQd3kCGvU+ssp7bms95zxLLBLqogSrRqbNJo/GmF2Q==" saltValue="VT1IOs+QUeoDGo7qCMyRzg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5" t="s">
        <v>2</v>
      </c>
      <c r="D1" s="73">
        <f>SUM(D4:D46)</f>
        <v>24</v>
      </c>
      <c r="E1" s="180"/>
    </row>
    <row r="2" spans="1:9" s="26" customFormat="1" ht="13.15" thickBot="1" x14ac:dyDescent="0.4"/>
    <row r="3" spans="1:9" s="26" customFormat="1" x14ac:dyDescent="0.35">
      <c r="A3" s="268" t="s">
        <v>234</v>
      </c>
      <c r="B3" s="269"/>
      <c r="C3" s="269"/>
      <c r="D3" s="269"/>
      <c r="E3" s="270"/>
      <c r="G3" s="268" t="s">
        <v>235</v>
      </c>
      <c r="H3" s="269"/>
      <c r="I3" s="270"/>
    </row>
    <row r="4" spans="1:9" x14ac:dyDescent="0.35">
      <c r="A4" s="271" t="s">
        <v>229</v>
      </c>
      <c r="B4" s="272"/>
      <c r="C4" s="272"/>
      <c r="D4" s="73" t="s">
        <v>230</v>
      </c>
      <c r="E4" s="181" t="s">
        <v>262</v>
      </c>
      <c r="G4" s="78" t="s">
        <v>229</v>
      </c>
      <c r="H4" s="76" t="s">
        <v>117</v>
      </c>
      <c r="I4" s="79" t="s">
        <v>123</v>
      </c>
    </row>
    <row r="5" spans="1:9" x14ac:dyDescent="0.35">
      <c r="A5" s="271" t="s">
        <v>257</v>
      </c>
      <c r="B5" s="272"/>
      <c r="C5" s="272"/>
      <c r="D5" s="73">
        <v>8</v>
      </c>
      <c r="E5" s="186">
        <v>1892</v>
      </c>
      <c r="G5" s="185" t="s">
        <v>256</v>
      </c>
      <c r="H5" s="77">
        <v>50</v>
      </c>
      <c r="I5" s="79">
        <v>2</v>
      </c>
    </row>
    <row r="6" spans="1:9" x14ac:dyDescent="0.35">
      <c r="A6" s="271" t="s">
        <v>264</v>
      </c>
      <c r="B6" s="272"/>
      <c r="C6" s="272"/>
      <c r="D6" s="73">
        <v>16</v>
      </c>
      <c r="E6" s="186">
        <v>1896</v>
      </c>
      <c r="G6" s="78"/>
      <c r="H6" s="77"/>
      <c r="I6" s="79"/>
    </row>
    <row r="7" spans="1:9" x14ac:dyDescent="0.35">
      <c r="A7" s="271"/>
      <c r="B7" s="272"/>
      <c r="C7" s="272"/>
      <c r="D7" s="73"/>
      <c r="E7" s="186"/>
      <c r="G7" s="78"/>
      <c r="H7" s="77"/>
      <c r="I7" s="79"/>
    </row>
    <row r="8" spans="1:9" x14ac:dyDescent="0.35">
      <c r="A8" s="271"/>
      <c r="B8" s="272"/>
      <c r="C8" s="272"/>
      <c r="D8" s="74"/>
      <c r="E8" s="182"/>
      <c r="G8" s="78"/>
      <c r="H8" s="77"/>
      <c r="I8" s="79"/>
    </row>
    <row r="9" spans="1:9" x14ac:dyDescent="0.35">
      <c r="A9" s="271"/>
      <c r="B9" s="272"/>
      <c r="C9" s="272"/>
      <c r="D9" s="73"/>
      <c r="E9" s="181"/>
      <c r="G9" s="78"/>
      <c r="H9" s="77"/>
      <c r="I9" s="79"/>
    </row>
    <row r="10" spans="1:9" x14ac:dyDescent="0.35">
      <c r="A10" s="271"/>
      <c r="B10" s="272"/>
      <c r="C10" s="272"/>
      <c r="D10" s="74"/>
      <c r="E10" s="182"/>
      <c r="G10" s="78"/>
      <c r="H10" s="77"/>
      <c r="I10" s="79"/>
    </row>
    <row r="11" spans="1:9" x14ac:dyDescent="0.35">
      <c r="A11" s="271"/>
      <c r="B11" s="272"/>
      <c r="C11" s="272"/>
      <c r="D11" s="73"/>
      <c r="E11" s="181"/>
      <c r="G11" s="78"/>
      <c r="H11" s="77"/>
      <c r="I11" s="79"/>
    </row>
    <row r="12" spans="1:9" x14ac:dyDescent="0.35">
      <c r="A12" s="271"/>
      <c r="B12" s="272"/>
      <c r="C12" s="272"/>
      <c r="D12" s="73"/>
      <c r="E12" s="181"/>
      <c r="G12" s="78"/>
      <c r="H12" s="77"/>
      <c r="I12" s="79"/>
    </row>
    <row r="13" spans="1:9" x14ac:dyDescent="0.35">
      <c r="A13" s="271"/>
      <c r="B13" s="272"/>
      <c r="C13" s="272"/>
      <c r="D13" s="73"/>
      <c r="E13" s="181"/>
      <c r="G13" s="78"/>
      <c r="H13" s="77"/>
      <c r="I13" s="79"/>
    </row>
    <row r="14" spans="1:9" ht="13.15" thickBot="1" x14ac:dyDescent="0.4">
      <c r="A14" s="273"/>
      <c r="B14" s="274"/>
      <c r="C14" s="274"/>
      <c r="D14" s="183"/>
      <c r="E14" s="184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Ul7FSKXG2rClj8r3A/49kSZLwoqsfutpp93PuinqZ1S7xbMUj8u7MGQWrs5aStppSB3Sy3vvojfzI1qM3xzLFA==" saltValue="MwNlu7T6Gn8b/sjEqR6zng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5" t="s">
        <v>26</v>
      </c>
      <c r="P1" s="275" t="s">
        <v>29</v>
      </c>
      <c r="Q1" s="275" t="s">
        <v>30</v>
      </c>
    </row>
    <row r="2" spans="1:21" x14ac:dyDescent="0.5">
      <c r="I2" s="27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5"/>
      <c r="Q2" s="27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6" t="s">
        <v>45</v>
      </c>
      <c r="K11" s="276"/>
      <c r="L11" s="276"/>
      <c r="M11" s="276"/>
      <c r="N11" s="27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11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60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2021-05-23T23:23:44Z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