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E1200D05-7D28-47A8-8814-2D5CBD420133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<sst xmlns="http://schemas.openxmlformats.org/spreadsheetml/2006/main" count="601" uniqueCount="273">
  <si>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</si>
  <si>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</si>
  <si>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</si>
  <si>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</si>
  <si>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</si>
  <si>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</si>
  <si>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</si>
  <si>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</si>
  <si>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</si>
  <si>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</si>
  <si>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</si>
  <si>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</si>
  <si>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</si>
  <si>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</si>
  <si>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</si>
  <si>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</si>
  <si>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</si>
  <si>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</si>
  <si>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</si>
  <si>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</si>
  <si>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</si>
  <si>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</si>
  <si>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</si>
  <si>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</si>
  <si>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</si>
  <si>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</si>
  <si>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</si>
  <si>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</si>
  <si>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</si>
  <si>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</si>
  <si>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</si>
  <si>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</si>
  <si>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</si>
  <si>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</si>
  <si>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</si>
  <si>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</si>
  <si>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</si>
  <si>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</si>
  <si>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</si>
  <si>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</si>
  <si>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</si>
  <si>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</si>
  <si>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</si>
  <si>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</si>
  <si>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</si>
  <si>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</si>
  <si>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</si>
  <si>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</si>
  <si>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</si>
  <si>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</si>
  <si>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</si>
  <si>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</si>
  <si>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</si>
  <si>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</si>
  <si>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</si>
  <si>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</si>
  <si>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</si>
  <si>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</si>
  <si>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</si>
  <si>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</si>
  <si>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</si>
  <si>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</si>
  <si>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</si>
  <si>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</si>
  <si>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</si>
  <si>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</si>
  <si>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</si>
  <si>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</si>
  <si>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</si>
  <si>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</si>
  <si>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</si>
  <si>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</si>
  <si>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</si>
  <si>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</si>
  <si>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</si>
  <si>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</si>
  <si>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</si>
  <si>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</si>
  <si>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</si>
  <si>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</si>
  <si>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</si>
  <si>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</si>
  <si>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</si>
  <si>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</si>
  <si>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</si>
  <si>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</si>
  <si>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</si>
  <si>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</si>
  <si>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</si>
  <si>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</si>
  <si>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</si>
  <si>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</si>
  <si>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</si>
  <si>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</si>
  <si>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</si>
  <si>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</si>
  <si>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</si>
  <si>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</si>
  <si>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</si>
  <si>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</si>
  <si>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</si>
  <si>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</si>
  <si>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</si>
  <si>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</si>
  <si>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</si>
  <si>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</si>
  <si>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</si>
  <si>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</si>
  <si>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</si>
  <si>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</si>
  <si>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</si>
  <si>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</si>
  <si>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</si>
  <si>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</si>
  <si>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</si>
  <si>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</si>
  <si>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</si>
  <si>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</si>
  <si>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</si>
  <si>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</si>
  <si>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</si>
  <si>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</si>
  <si>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</si>
  <si>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</si>
  <si>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</si>
  <si>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</si>
  <si>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</si>
  <si>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</si>
  <si>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</si>
  <si>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</si>
  <si>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</si>
  <si>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</si>
  <si>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</si>
  <si>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</si>
  <si>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</si>
  <si>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</si>
  <si>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</si>
  <si>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</si>
  <si>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</si>
  <si>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</si>
  <si>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</si>
  <si>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</si>
  <si>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</si>
  <si>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</si>
  <si>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</si>
  <si>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</si>
  <si>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</si>
  <si>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</si>
  <si>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</si>
  <si>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</si>
  <si>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</si>
  <si>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</si>
  <si>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</si>
  <si>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</si>
  <si>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</si>
  <si>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</si>
  <si>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</si>
  <si>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</si>
  <si>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</si>
  <si>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</si>
  <si>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</si>
  <si>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</si>
  <si>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</si>
  <si>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</si>
  <si>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</si>
  <si>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</si>
  <si>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</si>
  <si>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</si>
  <si>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</si>
  <si>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</si>
  <si>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</si>
  <si>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</si>
  <si>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</si>
  <si>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</si>
  <si>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</si>
  <si>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</si>
  <si>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</si>
  <si>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</si>
  <si>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</si>
  <si>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</si>
  <si>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</si>
  <si>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</si>
  <si>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</si>
  <si>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</si>
  <si>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</si>
  <si>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</si>
  <si>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</si>
  <si>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</si>
  <si>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</si>
  <si>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</si>
  <si>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</si>
  <si>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</si>
  <si>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</si>
  <si>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</si>
  <si>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</si>
  <si>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</si>
  <si>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</si>
  <si>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</si>
  <si>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</si>
  <si>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</si>
  <si>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</si>
  <si>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</si>
  <si>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</si>
  <si>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</si>
  <si>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</si>
  <si>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</si>
  <si>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</si>
  <si>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</si>
  <si>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</si>
  <si>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</si>
  <si>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</si>
  <si>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</si>
  <si>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</si>
  <si>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</si>
  <si>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</si>
  <si>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</si>
  <si>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</si>
  <si>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</si>
  <si>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</si>
  <si>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</si>
  <si>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</si>
  <si>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</si>
  <si>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</si>
  <si>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</si>
  <si>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</si>
  <si>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</si>
  <si>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</si>
  <si>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</si>
  <si>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</si>
  <si>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</si>
  <si>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</si>
  <si>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</si>
  <si>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</si>
  <si>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</si>
  <si>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</si>
  <si>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</si>
  <si>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</si>
  <si>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</si>
  <si>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</si>
  <si>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</si>
  <si>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</si>
  <si>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</si>
  <si>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</si>
  <si>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</si>
  <si>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</si>
  <si>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</si>
  <si>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</si>
  <si>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</si>
  <si>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</si>
  <si>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</si>
  <si>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</si>
  <si>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</si>
  <si>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</si>
  <si>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</si>
  <si>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</si>
  <si>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</si>
  <si>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</si>
  <si>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</si>
  <si>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</si>
  <si>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</si>
  <si>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</si>
  <si>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Mar Negro: Odessa, Sebastopol </t>
  </si>
  <si>
    <t xml:space="preserve"> Pacifico: Vladivostok</t>
  </si>
  <si>
    <t xml:space="preserve"> Riga, Sebastopol, Vladivostok, Kovno, Grodno, Varsovia, Brest-Litovsk, Odessa.</t>
  </si>
  <si>
    <t>San Petersburgo.</t>
  </si>
  <si>
    <t>Portugal (hasta 1896)</t>
  </si>
  <si>
    <t>Brasil (hasta 1896)</t>
  </si>
  <si>
    <t>(AL) Armas Ligeras C</t>
  </si>
  <si>
    <t>Pusan-Mukden</t>
  </si>
  <si>
    <t xml:space="preserve">Atlantico (via el Ártico): Arkangel </t>
  </si>
  <si>
    <t>San Petersburgo(2), Sebastopol(2), Arkangel (2)</t>
  </si>
  <si>
    <t>FFCC Pusan-Mukden</t>
  </si>
  <si>
    <t>Corea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</si>
</sst>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2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8" t="s">
        <v>230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245</v>
      </c>
      <c r="G3" s="87" t="s">
        <v>76</v>
      </c>
      <c r="H3" s="87">
        <v>1897</v>
      </c>
    </row>
    <row r="4" spans="1:18" ht="18" thickBot="1" x14ac:dyDescent="0.55000000000000004">
      <c r="A4" s="87" t="s">
        <v>62</v>
      </c>
      <c r="B4" s="87">
        <v>117.33</v>
      </c>
      <c r="C4" s="88"/>
      <c r="G4" s="87" t="s">
        <v>77</v>
      </c>
      <c r="H4" s="87" t="s">
        <v>246</v>
      </c>
    </row>
    <row r="5" spans="1:18" ht="18" thickBot="1" x14ac:dyDescent="0.55000000000000004">
      <c r="A5" s="87" t="s">
        <v>63</v>
      </c>
      <c r="B5" s="89">
        <f>B4-Militar!P12</f>
        <v>104.3</v>
      </c>
      <c r="D5" s="183"/>
    </row>
    <row r="6" spans="1:18" ht="18" thickBot="1" x14ac:dyDescent="0.55000000000000004">
      <c r="A6" s="87" t="s">
        <v>64</v>
      </c>
      <c r="B6" s="87" t="s">
        <v>67</v>
      </c>
    </row>
    <row r="7" spans="1:18" ht="18" thickBot="1" x14ac:dyDescent="0.55000000000000004">
      <c r="A7" s="185" t="s">
        <v>65</v>
      </c>
      <c r="B7" s="187"/>
      <c r="G7" s="190" t="s">
        <v>78</v>
      </c>
      <c r="H7" s="190"/>
      <c r="I7" s="90">
        <v>0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677.94999999999993</v>
      </c>
      <c r="C8" s="92"/>
      <c r="G8" s="190" t="s">
        <v>79</v>
      </c>
      <c r="H8" s="190"/>
      <c r="I8" s="90">
        <f>I7*J13</f>
        <v>0</v>
      </c>
      <c r="Q8" s="180"/>
    </row>
    <row r="9" spans="1:18" ht="18" thickBot="1" x14ac:dyDescent="0.55000000000000004">
      <c r="A9" s="87" t="s">
        <v>73</v>
      </c>
      <c r="B9" s="90">
        <f>Colonias!C7+Ferrocarriles!D1</f>
        <v>10</v>
      </c>
      <c r="C9" s="92"/>
      <c r="H9" s="87" t="s">
        <v>2</v>
      </c>
      <c r="I9" s="90">
        <f>SUM(I7:I8)</f>
        <v>0</v>
      </c>
      <c r="J9" s="93"/>
      <c r="Q9" s="180"/>
    </row>
    <row r="10" spans="1:18" ht="18" thickBot="1" x14ac:dyDescent="0.55000000000000004">
      <c r="A10" s="87" t="s">
        <v>74</v>
      </c>
      <c r="B10" s="90">
        <v>26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191"/>
    </row>
    <row r="12" spans="1:18" ht="19.5" customHeight="1" thickBot="1" x14ac:dyDescent="0.55000000000000004">
      <c r="A12" s="94"/>
      <c r="B12" s="95"/>
      <c r="C12" s="94"/>
      <c r="D12" s="191"/>
      <c r="G12" s="189"/>
      <c r="H12" s="189"/>
      <c r="I12" s="96"/>
      <c r="J12" s="87" t="s">
        <v>81</v>
      </c>
      <c r="K12" s="191"/>
    </row>
    <row r="13" spans="1:18" ht="18" thickBot="1" x14ac:dyDescent="0.55000000000000004">
      <c r="A13" s="94"/>
      <c r="B13" s="95"/>
      <c r="C13" s="94"/>
      <c r="D13" s="191"/>
      <c r="G13" s="190" t="s">
        <v>80</v>
      </c>
      <c r="H13" s="190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671.94999999999993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8" t="s">
        <v>232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2" t="s">
        <v>86</v>
      </c>
      <c r="J20" s="192"/>
      <c r="K20" s="192"/>
      <c r="L20" s="192"/>
      <c r="M20" s="192"/>
      <c r="N20" s="192"/>
    </row>
    <row r="21" spans="1:17" ht="18.399999999999999" thickTop="1" thickBot="1" x14ac:dyDescent="0.55000000000000004">
      <c r="A21" s="87" t="s">
        <v>82</v>
      </c>
      <c r="B21" s="87">
        <v>11</v>
      </c>
      <c r="C21" s="87">
        <v>48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192" t="s">
        <v>89</v>
      </c>
      <c r="L21" s="192"/>
      <c r="M21" s="192" t="s">
        <v>90</v>
      </c>
      <c r="N21" s="192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11</v>
      </c>
      <c r="C23" s="87">
        <f t="shared" ref="C23:G23" si="0">SUM(C21:C22)</f>
        <v>48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26</v>
      </c>
      <c r="K23" s="100">
        <f>J23+(J23*0.3)</f>
        <v>33.799999999999997</v>
      </c>
      <c r="L23" s="100">
        <f>J23-(J23*0.3)</f>
        <v>18.2</v>
      </c>
      <c r="M23" s="100">
        <f>J23-(J23*0.2)</f>
        <v>20.8</v>
      </c>
      <c r="N23" s="100">
        <f>J23+(J23*0.2)</f>
        <v>31.2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16.761428571428571</v>
      </c>
      <c r="C24" s="101">
        <f>ROUNDUP(B4/(VLOOKUP(B6,Econ_chart,3,FALSE)),0)</f>
        <v>43</v>
      </c>
      <c r="D24" s="101">
        <v>0</v>
      </c>
      <c r="E24" s="101">
        <f>ROUNDUP(B4/(VLOOKUP(B6,Econ_chart,4,FALSE)),0)</f>
        <v>14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-16.761428571428571</v>
      </c>
      <c r="C25" s="103">
        <f>C21-C24</f>
        <v>5</v>
      </c>
      <c r="D25" s="104">
        <f>D23</f>
        <v>7</v>
      </c>
      <c r="E25" s="103">
        <f>E23-E24</f>
        <v>-14</v>
      </c>
      <c r="F25" s="104">
        <f>F23</f>
        <v>3</v>
      </c>
      <c r="G25" s="104">
        <f>G23</f>
        <v>3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3" t="s">
        <v>98</v>
      </c>
      <c r="P29" s="193"/>
      <c r="Q29" s="193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1</v>
      </c>
      <c r="D32" s="87">
        <f>SUM(Colonias!F7)</f>
        <v>0</v>
      </c>
      <c r="E32" s="87">
        <f>SUM(Colonias!G7)</f>
        <v>0</v>
      </c>
      <c r="F32" s="184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1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8" t="s">
        <v>231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</row>
    <row r="38" spans="1:16" ht="18" thickBot="1" x14ac:dyDescent="0.55000000000000004"/>
    <row r="39" spans="1:16" ht="18" thickBot="1" x14ac:dyDescent="0.55000000000000004">
      <c r="B39" s="185" t="s">
        <v>109</v>
      </c>
      <c r="C39" s="186"/>
      <c r="D39" s="187"/>
      <c r="J39" s="185" t="s">
        <v>110</v>
      </c>
      <c r="K39" s="186"/>
      <c r="L39" s="186"/>
      <c r="M39" s="187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265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266</v>
      </c>
      <c r="B42" s="148"/>
      <c r="C42" s="148"/>
      <c r="D42" s="148"/>
      <c r="E42" s="148"/>
      <c r="F42" s="148"/>
      <c r="G42" s="148"/>
      <c r="H42" s="148">
        <v>55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-16.761428571428571</v>
      </c>
      <c r="C56" s="101">
        <f t="shared" si="9"/>
        <v>5</v>
      </c>
      <c r="D56" s="101">
        <f t="shared" si="9"/>
        <v>7</v>
      </c>
      <c r="E56" s="101">
        <f t="shared" si="9"/>
        <v>-8</v>
      </c>
      <c r="F56" s="101">
        <f t="shared" si="9"/>
        <v>3</v>
      </c>
      <c r="G56" s="101">
        <f t="shared" si="9"/>
        <v>3</v>
      </c>
      <c r="H56" s="116">
        <f>B15+H53+P53</f>
        <v>605.94999999999993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-16.761428571428571</v>
      </c>
      <c r="C64" s="101">
        <f>C56</f>
        <v>5</v>
      </c>
      <c r="D64" s="101">
        <f>D56-D60</f>
        <v>7</v>
      </c>
      <c r="E64" s="101">
        <f>E63+E56</f>
        <v>-8</v>
      </c>
      <c r="F64" s="101">
        <f>F56-F61-F62</f>
        <v>3</v>
      </c>
      <c r="G64" s="101">
        <f>G56-G61-G62</f>
        <v>3</v>
      </c>
      <c r="H64" s="116">
        <f>H56-H63</f>
        <v>605.94999999999993</v>
      </c>
      <c r="I64" s="87">
        <f>B23-I60-I61-I62-I63</f>
        <v>11</v>
      </c>
    </row>
    <row r="66" spans="1:16" x14ac:dyDescent="0.5">
      <c r="A66" s="188" t="s">
        <v>137</v>
      </c>
      <c r="B66" s="188"/>
      <c r="C66" s="188"/>
      <c r="D66" s="188"/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  <c r="P66" s="188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5" t="s">
        <v>127</v>
      </c>
      <c r="B69" s="205" t="s">
        <v>117</v>
      </c>
      <c r="C69" s="205" t="s">
        <v>244</v>
      </c>
      <c r="D69" s="205" t="s">
        <v>126</v>
      </c>
      <c r="E69" s="194" t="s">
        <v>119</v>
      </c>
      <c r="F69" s="194" t="s">
        <v>118</v>
      </c>
      <c r="G69" s="198" t="s">
        <v>117</v>
      </c>
      <c r="H69" s="198" t="s">
        <v>121</v>
      </c>
    </row>
    <row r="70" spans="1:16" ht="18" thickBot="1" x14ac:dyDescent="0.55000000000000004">
      <c r="A70" s="206"/>
      <c r="B70" s="206"/>
      <c r="C70" s="206"/>
      <c r="D70" s="206"/>
      <c r="E70" s="195"/>
      <c r="F70" s="195"/>
      <c r="G70" s="199"/>
      <c r="H70" s="199"/>
    </row>
    <row r="71" spans="1:16" ht="18" thickBot="1" x14ac:dyDescent="0.55000000000000004">
      <c r="A71" s="87" t="s">
        <v>135</v>
      </c>
      <c r="B71" s="90">
        <v>85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50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50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0.66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238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9" x14ac:dyDescent="0.5">
      <c r="B97" s="92"/>
      <c r="F97" s="94"/>
      <c r="G97" s="95"/>
    </row>
    <row r="98" spans="1:9" ht="18" thickBot="1" x14ac:dyDescent="0.55000000000000004">
      <c r="A98" s="123" t="s">
        <v>239</v>
      </c>
      <c r="B98" s="92"/>
      <c r="F98" s="92"/>
    </row>
    <row r="99" spans="1:9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9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9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9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9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9" ht="18" thickBot="1" x14ac:dyDescent="0.55000000000000004">
      <c r="B104" s="92"/>
      <c r="E104" s="87" t="s">
        <v>3</v>
      </c>
      <c r="F104" s="116">
        <f>SUM(F100:F103)</f>
        <v>0</v>
      </c>
    </row>
    <row r="105" spans="1:9" x14ac:dyDescent="0.5">
      <c r="B105" s="92"/>
    </row>
    <row r="106" spans="1:9" ht="18" thickBot="1" x14ac:dyDescent="0.55000000000000004">
      <c r="A106" s="127" t="s">
        <v>236</v>
      </c>
      <c r="B106" s="92"/>
    </row>
    <row r="107" spans="1:9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9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9" ht="18" thickBot="1" x14ac:dyDescent="0.55000000000000004">
      <c r="A109" s="87" t="s">
        <v>267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9" ht="18" thickBot="1" x14ac:dyDescent="0.55000000000000004">
      <c r="A110" s="87" t="s">
        <v>152</v>
      </c>
      <c r="B110" s="90">
        <v>30</v>
      </c>
      <c r="C110" s="97">
        <v>0.6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  <c r="I110" s="182"/>
    </row>
    <row r="111" spans="1:9" ht="18" thickBot="1" x14ac:dyDescent="0.55000000000000004">
      <c r="A111" s="87" t="s">
        <v>153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9" ht="18" thickBot="1" x14ac:dyDescent="0.55000000000000004">
      <c r="A112" s="87" t="s">
        <v>154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155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156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157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158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605.94999999999993</v>
      </c>
    </row>
    <row r="121" spans="1:9" ht="18" thickBot="1" x14ac:dyDescent="0.55000000000000004">
      <c r="A121" s="118" t="s">
        <v>240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605.94999999999993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200" t="s">
        <v>151</v>
      </c>
      <c r="L131" s="196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1"/>
      <c r="L132" s="197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164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189"/>
      <c r="B141" s="189"/>
      <c r="C141" s="135"/>
      <c r="D141" s="87" t="s">
        <v>159</v>
      </c>
      <c r="E141" s="87" t="s">
        <v>160</v>
      </c>
      <c r="F141" s="87" t="s">
        <v>161</v>
      </c>
      <c r="G141" s="87" t="s">
        <v>162</v>
      </c>
      <c r="H141" s="87" t="s">
        <v>117</v>
      </c>
      <c r="I141" s="87" t="s">
        <v>163</v>
      </c>
    </row>
    <row r="142" spans="1:13" ht="18" thickBot="1" x14ac:dyDescent="0.55000000000000004">
      <c r="A142" s="189"/>
      <c r="B142" s="189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165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200" t="s">
        <v>169</v>
      </c>
      <c r="G149" s="136"/>
    </row>
    <row r="150" spans="1:9" ht="18" thickBot="1" x14ac:dyDescent="0.55000000000000004">
      <c r="A150" s="133" t="s">
        <v>166</v>
      </c>
      <c r="B150" s="134" t="s">
        <v>167</v>
      </c>
      <c r="C150" s="134" t="s">
        <v>123</v>
      </c>
      <c r="D150" s="134" t="s">
        <v>168</v>
      </c>
      <c r="E150" s="134" t="s">
        <v>148</v>
      </c>
      <c r="F150" s="201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200"/>
      <c r="G160" s="136"/>
    </row>
    <row r="161" spans="1:7" ht="18" thickBot="1" x14ac:dyDescent="0.55000000000000004">
      <c r="A161" s="133" t="s">
        <v>176</v>
      </c>
      <c r="B161" s="134" t="s">
        <v>148</v>
      </c>
      <c r="C161" s="134" t="s">
        <v>168</v>
      </c>
      <c r="D161" s="141" t="s">
        <v>177</v>
      </c>
      <c r="E161" s="134"/>
      <c r="F161" s="201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178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180</v>
      </c>
      <c r="B169" s="144" t="s">
        <v>179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181</v>
      </c>
    </row>
    <row r="179" spans="1:14" ht="18" thickBot="1" x14ac:dyDescent="0.55000000000000004">
      <c r="A179" s="185" t="s">
        <v>182</v>
      </c>
      <c r="B179" s="186"/>
      <c r="C179" s="186"/>
      <c r="D179" s="186"/>
      <c r="E179" s="186"/>
      <c r="F179" s="187"/>
      <c r="G179" s="145" t="s">
        <v>183</v>
      </c>
      <c r="N179" s="146"/>
    </row>
    <row r="180" spans="1:14" ht="19.5" customHeight="1" thickBot="1" x14ac:dyDescent="0.55000000000000004">
      <c r="A180" s="202"/>
      <c r="B180" s="203"/>
      <c r="C180" s="203"/>
      <c r="D180" s="203"/>
      <c r="E180" s="203"/>
      <c r="F180" s="204"/>
      <c r="G180" s="160"/>
    </row>
    <row r="181" spans="1:14" ht="18" thickBot="1" x14ac:dyDescent="0.55000000000000004">
      <c r="A181" s="202"/>
      <c r="B181" s="203"/>
      <c r="C181" s="203"/>
      <c r="D181" s="203"/>
      <c r="E181" s="203"/>
      <c r="F181" s="204"/>
      <c r="G181" s="160"/>
    </row>
    <row r="182" spans="1:14" ht="19.5" customHeight="1" thickBot="1" x14ac:dyDescent="0.55000000000000004">
      <c r="A182" s="202"/>
      <c r="B182" s="203"/>
      <c r="C182" s="203"/>
      <c r="D182" s="203"/>
      <c r="E182" s="203"/>
      <c r="F182" s="204"/>
      <c r="G182" s="160"/>
    </row>
    <row r="183" spans="1:14" ht="19.5" customHeight="1" thickBot="1" x14ac:dyDescent="0.55000000000000004">
      <c r="A183" s="202"/>
      <c r="B183" s="203"/>
      <c r="C183" s="203"/>
      <c r="D183" s="203"/>
      <c r="E183" s="203"/>
      <c r="F183" s="204"/>
      <c r="G183" s="160"/>
    </row>
    <row r="184" spans="1:14" ht="19.5" customHeight="1" thickBot="1" x14ac:dyDescent="0.55000000000000004">
      <c r="A184" s="202"/>
      <c r="B184" s="203"/>
      <c r="C184" s="203"/>
      <c r="D184" s="203"/>
      <c r="E184" s="203"/>
      <c r="F184" s="204"/>
      <c r="G184" s="160"/>
    </row>
    <row r="185" spans="1:14" ht="19.5" customHeight="1" thickBot="1" x14ac:dyDescent="0.55000000000000004">
      <c r="A185" s="202"/>
      <c r="B185" s="203"/>
      <c r="C185" s="203"/>
      <c r="D185" s="203"/>
      <c r="E185" s="203"/>
      <c r="F185" s="204"/>
      <c r="G185" s="160"/>
    </row>
    <row r="186" spans="1:14" ht="19.5" customHeight="1" thickBot="1" x14ac:dyDescent="0.55000000000000004">
      <c r="A186" s="202"/>
      <c r="B186" s="203"/>
      <c r="C186" s="203"/>
      <c r="D186" s="203"/>
      <c r="E186" s="203"/>
      <c r="F186" s="204"/>
      <c r="G186" s="160"/>
    </row>
    <row r="187" spans="1:14" ht="19.5" customHeight="1" thickBot="1" x14ac:dyDescent="0.55000000000000004">
      <c r="A187" s="202"/>
      <c r="B187" s="203"/>
      <c r="C187" s="203"/>
      <c r="D187" s="203"/>
      <c r="E187" s="203"/>
      <c r="F187" s="204"/>
      <c r="G187" s="160"/>
    </row>
    <row r="188" spans="1:14" ht="19.5" customHeight="1" thickBot="1" x14ac:dyDescent="0.55000000000000004">
      <c r="A188" s="202"/>
      <c r="B188" s="203"/>
      <c r="C188" s="203"/>
      <c r="D188" s="203"/>
      <c r="E188" s="203"/>
      <c r="F188" s="204"/>
      <c r="G188" s="160"/>
    </row>
    <row r="189" spans="1:14" ht="19.5" customHeight="1" thickBot="1" x14ac:dyDescent="0.55000000000000004">
      <c r="A189" s="202"/>
      <c r="B189" s="203"/>
      <c r="C189" s="203"/>
      <c r="D189" s="203"/>
      <c r="E189" s="203"/>
      <c r="F189" s="204"/>
      <c r="G189" s="160"/>
    </row>
    <row r="190" spans="1:14" ht="18" thickBot="1" x14ac:dyDescent="0.55000000000000004">
      <c r="A190" s="202"/>
      <c r="B190" s="203"/>
      <c r="C190" s="203"/>
      <c r="D190" s="203"/>
      <c r="E190" s="203"/>
      <c r="F190" s="204"/>
      <c r="G190" s="160"/>
    </row>
    <row r="191" spans="1:14" ht="18" thickBot="1" x14ac:dyDescent="0.55000000000000004">
      <c r="A191" s="210"/>
      <c r="B191" s="211"/>
      <c r="C191" s="211"/>
      <c r="D191" s="211"/>
      <c r="E191" s="211"/>
      <c r="F191" s="212"/>
      <c r="G191" s="160"/>
    </row>
    <row r="192" spans="1:14" ht="18" thickBot="1" x14ac:dyDescent="0.55000000000000004">
      <c r="A192" s="202"/>
      <c r="B192" s="203"/>
      <c r="C192" s="203"/>
      <c r="D192" s="203"/>
      <c r="E192" s="203"/>
      <c r="F192" s="204"/>
      <c r="G192" s="163"/>
    </row>
    <row r="193" spans="1:7" ht="18" thickBot="1" x14ac:dyDescent="0.55000000000000004">
      <c r="A193" s="202"/>
      <c r="B193" s="203"/>
      <c r="C193" s="203"/>
      <c r="D193" s="203"/>
      <c r="E193" s="203"/>
      <c r="F193" s="204"/>
      <c r="G193" s="163"/>
    </row>
    <row r="194" spans="1:7" ht="18" thickBot="1" x14ac:dyDescent="0.55000000000000004">
      <c r="A194" s="207"/>
      <c r="B194" s="208"/>
      <c r="C194" s="208"/>
      <c r="D194" s="208"/>
      <c r="E194" s="208"/>
      <c r="F194" s="209"/>
      <c r="G194" s="163"/>
    </row>
    <row r="195" spans="1:7" ht="18" thickBot="1" x14ac:dyDescent="0.55000000000000004">
      <c r="A195" s="202"/>
      <c r="B195" s="203"/>
      <c r="C195" s="203"/>
      <c r="D195" s="203"/>
      <c r="E195" s="203"/>
      <c r="F195" s="204"/>
      <c r="G195" s="160"/>
    </row>
    <row r="196" spans="1:7" ht="18" thickBot="1" x14ac:dyDescent="0.55000000000000004">
      <c r="A196" s="202"/>
      <c r="B196" s="203"/>
      <c r="C196" s="203"/>
      <c r="D196" s="203"/>
      <c r="E196" s="203"/>
      <c r="F196" s="204"/>
      <c r="G196" s="160"/>
    </row>
    <row r="197" spans="1:7" ht="18" thickBot="1" x14ac:dyDescent="0.55000000000000004">
      <c r="A197" s="207"/>
      <c r="B197" s="208"/>
      <c r="C197" s="208"/>
      <c r="D197" s="208"/>
      <c r="E197" s="208"/>
      <c r="F197" s="209"/>
      <c r="G197" s="160"/>
    </row>
    <row r="198" spans="1:7" ht="18" thickBot="1" x14ac:dyDescent="0.55000000000000004">
      <c r="A198" s="202"/>
      <c r="B198" s="208"/>
      <c r="C198" s="208"/>
      <c r="D198" s="208"/>
      <c r="E198" s="208"/>
      <c r="F198" s="209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5" t="s">
        <v>108</v>
      </c>
      <c r="F202" s="187"/>
      <c r="G202" s="116">
        <f>E122-L137-H142-G157-G166-C174-G200</f>
        <v>605.94999999999993</v>
      </c>
    </row>
  </sheetData>
  <sheetProtection algorithmName="SHA-512" hashValue="ZpYIyMI0hWIZgS3rVqAWL0HQ0SVLhSykIEi1+D2AaX40bcGHdBcpnufYrcv37WohdGZUGA8QRRP5B1t1zVanMw==" saltValue="XyZVD0ju/ZmGmh+Lfr65PA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6" t="s">
        <v>189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5" t="s">
        <v>159</v>
      </c>
      <c r="C6" s="215" t="s">
        <v>148</v>
      </c>
      <c r="D6" s="215" t="s">
        <v>188</v>
      </c>
      <c r="E6" s="215" t="s">
        <v>148</v>
      </c>
      <c r="F6" s="215" t="s">
        <v>147</v>
      </c>
      <c r="G6" s="215" t="s">
        <v>148</v>
      </c>
      <c r="H6" s="215" t="s">
        <v>149</v>
      </c>
      <c r="I6" s="215" t="s">
        <v>148</v>
      </c>
      <c r="J6" s="215" t="s">
        <v>150</v>
      </c>
      <c r="K6" s="239" t="s">
        <v>148</v>
      </c>
      <c r="N6" s="213" t="s">
        <v>191</v>
      </c>
      <c r="O6" s="213"/>
      <c r="P6" s="213"/>
    </row>
    <row r="7" spans="1:20" ht="15.75" thickBot="1" x14ac:dyDescent="0.5">
      <c r="A7" s="51" t="s">
        <v>180</v>
      </c>
      <c r="B7" s="216"/>
      <c r="C7" s="216"/>
      <c r="D7" s="216"/>
      <c r="E7" s="216"/>
      <c r="F7" s="216"/>
      <c r="G7" s="216"/>
      <c r="H7" s="216"/>
      <c r="I7" s="216"/>
      <c r="J7" s="216"/>
      <c r="K7" s="240"/>
      <c r="N7" s="7"/>
      <c r="O7" s="49" t="s">
        <v>117</v>
      </c>
      <c r="P7" s="49" t="s">
        <v>193</v>
      </c>
    </row>
    <row r="8" spans="1:20" ht="15.75" thickBot="1" x14ac:dyDescent="0.5">
      <c r="A8" s="49" t="s">
        <v>254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192</v>
      </c>
      <c r="O8" s="7"/>
      <c r="P8" s="52">
        <f>B37/1000000</f>
        <v>12.6</v>
      </c>
    </row>
    <row r="9" spans="1:20" ht="15.75" thickBot="1" x14ac:dyDescent="0.5">
      <c r="A9" s="179" t="s">
        <v>254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252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253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255</v>
      </c>
      <c r="C28" s="45"/>
      <c r="D28" s="168"/>
      <c r="E28" s="166"/>
      <c r="F28" s="167" t="s">
        <v>211</v>
      </c>
      <c r="G28" s="53">
        <f>B25+D25+H25+J25</f>
        <v>80</v>
      </c>
      <c r="I28" s="55" t="s">
        <v>108</v>
      </c>
      <c r="J28" s="59">
        <f>Econ!G202</f>
        <v>605.94999999999993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256</v>
      </c>
      <c r="E30" s="213" t="s">
        <v>198</v>
      </c>
      <c r="F30" s="213"/>
      <c r="G30" s="213"/>
      <c r="H30" s="213"/>
      <c r="I30" s="213"/>
      <c r="J30" s="213"/>
      <c r="K30" s="213"/>
    </row>
    <row r="31" spans="1:18" ht="15.75" thickBot="1" x14ac:dyDescent="0.5">
      <c r="A31" s="44"/>
      <c r="B31" s="44"/>
      <c r="C31" s="44"/>
      <c r="E31" s="213" t="s">
        <v>61</v>
      </c>
      <c r="F31" s="213"/>
      <c r="G31" s="213"/>
      <c r="H31" s="49" t="s">
        <v>117</v>
      </c>
      <c r="I31" s="213" t="s">
        <v>199</v>
      </c>
      <c r="J31" s="213"/>
      <c r="K31" s="213"/>
    </row>
    <row r="32" spans="1:18" ht="15.75" thickBot="1" x14ac:dyDescent="0.5">
      <c r="A32" s="44"/>
      <c r="B32" s="44"/>
      <c r="C32" s="44"/>
      <c r="E32" s="217"/>
      <c r="F32" s="218"/>
      <c r="G32" s="219"/>
      <c r="H32" s="174"/>
      <c r="I32" s="217"/>
      <c r="J32" s="218"/>
      <c r="K32" s="219"/>
      <c r="R32" s="44"/>
    </row>
    <row r="33" spans="1:16" ht="15.75" thickBot="1" x14ac:dyDescent="0.5">
      <c r="A33" s="44"/>
      <c r="E33" s="217"/>
      <c r="F33" s="218"/>
      <c r="G33" s="219"/>
      <c r="H33" s="174"/>
      <c r="I33" s="217"/>
      <c r="J33" s="218"/>
      <c r="K33" s="219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7"/>
      <c r="F34" s="218"/>
      <c r="G34" s="219"/>
      <c r="H34" s="174"/>
      <c r="I34" s="217"/>
      <c r="J34" s="218"/>
      <c r="K34" s="219"/>
    </row>
    <row r="35" spans="1:16" ht="16.149999999999999" thickTop="1" thickBot="1" x14ac:dyDescent="0.5">
      <c r="A35" s="55" t="s">
        <v>200</v>
      </c>
      <c r="B35" s="60">
        <f>(B25+H25+J25)*200000</f>
        <v>9200000</v>
      </c>
      <c r="E35" s="217"/>
      <c r="F35" s="218"/>
      <c r="G35" s="219"/>
      <c r="H35" s="174"/>
      <c r="I35" s="217"/>
      <c r="J35" s="218"/>
      <c r="K35" s="219"/>
    </row>
    <row r="36" spans="1:16" ht="16.149999999999999" thickTop="1" thickBot="1" x14ac:dyDescent="0.5">
      <c r="A36" s="55" t="s">
        <v>201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3" t="s">
        <v>202</v>
      </c>
      <c r="H39" s="213"/>
      <c r="I39" s="213"/>
      <c r="J39" s="21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1" t="s">
        <v>180</v>
      </c>
      <c r="B48" s="214" t="s">
        <v>206</v>
      </c>
      <c r="C48" s="214" t="s">
        <v>148</v>
      </c>
      <c r="D48" s="214" t="s">
        <v>207</v>
      </c>
      <c r="E48" s="214" t="s">
        <v>148</v>
      </c>
      <c r="F48" s="214" t="s">
        <v>208</v>
      </c>
      <c r="G48" s="214" t="s">
        <v>148</v>
      </c>
      <c r="H48" s="214" t="s">
        <v>209</v>
      </c>
      <c r="I48" s="214" t="s">
        <v>148</v>
      </c>
      <c r="J48" s="214" t="s">
        <v>173</v>
      </c>
      <c r="K48" s="214" t="s">
        <v>148</v>
      </c>
      <c r="L48" s="214" t="s">
        <v>175</v>
      </c>
    </row>
    <row r="49" spans="1:12" ht="16.149999999999999" thickTop="1" thickBot="1" x14ac:dyDescent="0.5">
      <c r="A49" s="242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</row>
    <row r="50" spans="1:12" s="47" customFormat="1" ht="16.149999999999999" thickTop="1" thickBot="1" x14ac:dyDescent="0.5">
      <c r="A50" s="62" t="s">
        <v>257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258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253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259</v>
      </c>
      <c r="E63" s="49"/>
      <c r="F63" s="58" t="s">
        <v>210</v>
      </c>
      <c r="G63" s="53">
        <f>B64*0.5</f>
        <v>43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213</v>
      </c>
      <c r="B65" s="59">
        <f>ROUNDUP((B64/20)*5,0)</f>
        <v>22</v>
      </c>
      <c r="E65" s="213" t="s">
        <v>214</v>
      </c>
      <c r="F65" s="213"/>
      <c r="G65" s="213"/>
      <c r="H65" s="213"/>
      <c r="I65" s="213"/>
      <c r="J65" s="213"/>
      <c r="K65" s="213"/>
    </row>
    <row r="66" spans="1:16" ht="16.149999999999999" thickTop="1" thickBot="1" x14ac:dyDescent="0.5">
      <c r="A66" s="55" t="s">
        <v>163</v>
      </c>
      <c r="B66" s="55">
        <f>ROUNDUP((B64/20)*0.1,2)</f>
        <v>0.43</v>
      </c>
      <c r="C66" s="20" t="s">
        <v>55</v>
      </c>
      <c r="E66" s="213" t="s">
        <v>215</v>
      </c>
      <c r="F66" s="213"/>
      <c r="G66" s="213"/>
      <c r="H66" s="49" t="s">
        <v>117</v>
      </c>
      <c r="I66" s="213" t="s">
        <v>199</v>
      </c>
      <c r="J66" s="213"/>
      <c r="K66" s="213"/>
    </row>
    <row r="67" spans="1:16" ht="15" customHeight="1" thickTop="1" thickBot="1" x14ac:dyDescent="0.5">
      <c r="E67" s="217"/>
      <c r="F67" s="218"/>
      <c r="G67" s="219"/>
      <c r="H67" s="174"/>
      <c r="I67" s="217"/>
      <c r="J67" s="218"/>
      <c r="K67" s="219"/>
    </row>
    <row r="68" spans="1:16" ht="15" customHeight="1" thickBot="1" x14ac:dyDescent="0.5">
      <c r="E68" s="217"/>
      <c r="F68" s="218"/>
      <c r="G68" s="219"/>
      <c r="H68" s="174"/>
      <c r="I68" s="217"/>
      <c r="J68" s="218"/>
      <c r="K68" s="219"/>
    </row>
    <row r="69" spans="1:16" ht="15" customHeight="1" thickBot="1" x14ac:dyDescent="0.5">
      <c r="E69" s="217"/>
      <c r="F69" s="218"/>
      <c r="G69" s="219"/>
      <c r="H69" s="174"/>
      <c r="I69" s="217"/>
      <c r="J69" s="218"/>
      <c r="K69" s="219"/>
    </row>
    <row r="70" spans="1:16" ht="15.75" thickBot="1" x14ac:dyDescent="0.5">
      <c r="E70" s="217"/>
      <c r="F70" s="218"/>
      <c r="G70" s="219"/>
      <c r="H70" s="174"/>
      <c r="I70" s="217"/>
      <c r="J70" s="218"/>
      <c r="K70" s="219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605.94999999999993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69" t="s">
        <v>117</v>
      </c>
      <c r="D76" s="232" t="s">
        <v>180</v>
      </c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</row>
    <row r="77" spans="1:16" ht="15.75" thickBot="1" x14ac:dyDescent="0.5">
      <c r="A77" s="49" t="s">
        <v>221</v>
      </c>
      <c r="B77" s="49">
        <v>6</v>
      </c>
      <c r="C77" s="69"/>
      <c r="D77" s="233" t="s">
        <v>260</v>
      </c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5"/>
    </row>
    <row r="78" spans="1:16" ht="15.75" thickBot="1" x14ac:dyDescent="0.5">
      <c r="A78" s="49" t="s">
        <v>217</v>
      </c>
      <c r="B78" s="49"/>
      <c r="C78" s="70">
        <f>B78</f>
        <v>0</v>
      </c>
      <c r="D78" s="236" t="s">
        <v>269</v>
      </c>
      <c r="E78" s="237"/>
      <c r="F78" s="237"/>
      <c r="G78" s="237"/>
      <c r="H78" s="237"/>
      <c r="I78" s="237"/>
      <c r="J78" s="237"/>
      <c r="K78" s="237"/>
      <c r="L78" s="237"/>
      <c r="M78" s="237"/>
      <c r="N78" s="237"/>
      <c r="O78" s="237"/>
      <c r="P78" s="238"/>
    </row>
    <row r="79" spans="1:16" x14ac:dyDescent="0.45">
      <c r="A79" s="35"/>
      <c r="B79" s="35"/>
      <c r="C79" s="15"/>
      <c r="D79" s="236" t="s">
        <v>261</v>
      </c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1"/>
    </row>
    <row r="80" spans="1:16" x14ac:dyDescent="0.45">
      <c r="A80" s="35"/>
      <c r="B80" s="35"/>
      <c r="C80" s="15"/>
      <c r="D80" s="236" t="s">
        <v>262</v>
      </c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1"/>
    </row>
    <row r="81" spans="1:16" x14ac:dyDescent="0.45">
      <c r="A81" s="35"/>
      <c r="B81" s="35"/>
      <c r="C81" s="15"/>
      <c r="D81" s="236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1"/>
    </row>
    <row r="82" spans="1:16" ht="29.25" customHeight="1" x14ac:dyDescent="0.45">
      <c r="A82" s="35"/>
      <c r="B82" s="35"/>
      <c r="C82" s="15"/>
      <c r="D82" s="252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3"/>
      <c r="P82" s="254"/>
    </row>
    <row r="83" spans="1:16" ht="15.75" thickBot="1" x14ac:dyDescent="0.5">
      <c r="A83" s="35"/>
      <c r="B83" s="35"/>
      <c r="C83" s="15"/>
      <c r="D83" s="247"/>
      <c r="E83" s="248"/>
      <c r="F83" s="248"/>
      <c r="G83" s="248"/>
      <c r="H83" s="248"/>
      <c r="I83" s="248"/>
      <c r="J83" s="248"/>
      <c r="K83" s="248"/>
      <c r="L83" s="248"/>
      <c r="M83" s="248"/>
      <c r="N83" s="248"/>
      <c r="O83" s="248"/>
      <c r="P83" s="24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3" t="s">
        <v>180</v>
      </c>
      <c r="E86" s="213"/>
      <c r="F86" s="213"/>
      <c r="G86" s="213"/>
      <c r="H86" s="213"/>
      <c r="I86" s="213"/>
      <c r="J86" s="213"/>
      <c r="K86" s="213"/>
      <c r="L86" s="213"/>
      <c r="M86" s="213"/>
      <c r="N86" s="213"/>
      <c r="O86" s="213"/>
      <c r="P86" s="213"/>
    </row>
    <row r="87" spans="1:16" ht="15.75" thickBot="1" x14ac:dyDescent="0.5">
      <c r="A87" s="57" t="s">
        <v>221</v>
      </c>
      <c r="B87" s="57">
        <v>6</v>
      </c>
      <c r="C87" s="69"/>
      <c r="D87" s="243" t="s">
        <v>270</v>
      </c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5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3" t="s">
        <v>180</v>
      </c>
      <c r="E90" s="213"/>
      <c r="F90" s="213"/>
      <c r="G90" s="213"/>
      <c r="H90" s="213"/>
      <c r="I90" s="213"/>
      <c r="J90" s="213"/>
      <c r="K90" s="213"/>
      <c r="L90" s="213"/>
      <c r="M90" s="213"/>
      <c r="N90" s="213"/>
      <c r="O90" s="213"/>
      <c r="P90" s="213"/>
    </row>
    <row r="91" spans="1:16" ht="15.75" thickBot="1" x14ac:dyDescent="0.5">
      <c r="A91" s="49"/>
      <c r="B91" s="49">
        <v>8</v>
      </c>
      <c r="C91" s="70">
        <f>B91*2</f>
        <v>16</v>
      </c>
      <c r="D91" s="220" t="s">
        <v>263</v>
      </c>
      <c r="E91" s="221"/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2"/>
    </row>
    <row r="92" spans="1:16" ht="35.25" customHeight="1" thickBot="1" x14ac:dyDescent="0.5">
      <c r="D92" s="223"/>
      <c r="E92" s="224"/>
      <c r="F92" s="224"/>
      <c r="G92" s="224"/>
      <c r="H92" s="224"/>
      <c r="I92" s="224"/>
      <c r="J92" s="224"/>
      <c r="K92" s="224"/>
      <c r="L92" s="224"/>
      <c r="M92" s="224"/>
      <c r="N92" s="224"/>
      <c r="O92" s="224"/>
      <c r="P92" s="225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3" t="s">
        <v>180</v>
      </c>
      <c r="E94" s="213"/>
      <c r="F94" s="213"/>
      <c r="G94" s="213"/>
      <c r="H94" s="213"/>
      <c r="I94" s="213"/>
      <c r="J94" s="213"/>
      <c r="K94" s="213"/>
      <c r="L94" s="213"/>
      <c r="M94" s="213"/>
      <c r="N94" s="213"/>
      <c r="O94" s="213"/>
      <c r="P94" s="213"/>
    </row>
    <row r="95" spans="1:16" ht="15.75" thickBot="1" x14ac:dyDescent="0.5">
      <c r="A95" s="49"/>
      <c r="B95" s="49">
        <v>1</v>
      </c>
      <c r="C95" s="70">
        <f>B95*4</f>
        <v>4</v>
      </c>
      <c r="D95" s="226" t="s">
        <v>264</v>
      </c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8"/>
    </row>
    <row r="96" spans="1:16" ht="15.75" thickBot="1" x14ac:dyDescent="0.5">
      <c r="D96" s="229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1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605.94999999999993</v>
      </c>
    </row>
  </sheetData>
  <sheetProtection algorithmName="SHA-512" hashValue="CwhHVKYXksEWbam5Ru9aOdf/JlpVeqdEN/uZdGy2mstDs7oTXjVIPRTsEFtJsjs29mi+IDq0HxidertN7qum/g==" saltValue="YITq4QaPapI9XPitK1LVh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6" t="s">
        <v>243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8"/>
      <c r="C5" s="259" t="s">
        <v>223</v>
      </c>
      <c r="D5" s="260"/>
      <c r="E5" s="260"/>
      <c r="F5" s="260"/>
      <c r="G5" s="260"/>
      <c r="H5" s="260"/>
      <c r="I5" s="261"/>
      <c r="J5" s="17"/>
      <c r="K5" s="257" t="s">
        <v>224</v>
      </c>
      <c r="L5" s="257"/>
      <c r="M5" s="257"/>
      <c r="N5" s="257"/>
      <c r="O5" s="257"/>
      <c r="P5" s="257"/>
    </row>
    <row r="6" spans="1:16" s="11" customFormat="1" ht="18" thickBot="1" x14ac:dyDescent="0.55000000000000004">
      <c r="B6" s="25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1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7" t="s">
        <v>225</v>
      </c>
      <c r="D9" s="257"/>
      <c r="E9" s="257"/>
      <c r="F9" s="257"/>
      <c r="G9" s="257"/>
      <c r="H9" s="257"/>
      <c r="I9" s="40"/>
      <c r="K9" s="257" t="s">
        <v>226</v>
      </c>
      <c r="L9" s="257"/>
      <c r="M9" s="257"/>
      <c r="N9" s="257"/>
      <c r="O9" s="257"/>
      <c r="P9" s="257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271</v>
      </c>
      <c r="C11" s="71"/>
      <c r="D11" s="40"/>
      <c r="E11" s="40">
        <v>1</v>
      </c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2" t="s">
        <v>235</v>
      </c>
      <c r="C33" s="263"/>
      <c r="D33" s="263"/>
      <c r="E33" s="263"/>
      <c r="F33" s="263"/>
      <c r="G33" s="264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Comida en Corea</v>
      </c>
      <c r="C35" s="42" t="s">
        <v>272</v>
      </c>
      <c r="D35" s="42" t="s">
        <v>92</v>
      </c>
      <c r="E35" s="72">
        <v>50</v>
      </c>
      <c r="F35" s="156">
        <v>0</v>
      </c>
      <c r="G35" s="42" t="s">
        <v>120</v>
      </c>
    </row>
    <row r="36" spans="2:16" x14ac:dyDescent="0.5">
      <c r="B36" s="42" t="str">
        <f t="shared" ref="B36:B38" si="1">_xlfn.CONCAT(D36," en ",C36)</f>
        <v>Hierro en Corea</v>
      </c>
      <c r="C36" s="42" t="s">
        <v>272</v>
      </c>
      <c r="D36" s="42" t="s">
        <v>96</v>
      </c>
      <c r="E36" s="72">
        <v>60</v>
      </c>
      <c r="F36" s="156">
        <v>0</v>
      </c>
      <c r="G36" s="42" t="s">
        <v>120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5"/>
      <c r="E39" s="255"/>
      <c r="F39" s="13"/>
      <c r="G39" s="28"/>
    </row>
    <row r="40" spans="2:16" x14ac:dyDescent="0.5">
      <c r="D40" s="255"/>
      <c r="E40" s="255"/>
      <c r="F40" s="13"/>
      <c r="G40" s="28"/>
    </row>
    <row r="41" spans="2:16" x14ac:dyDescent="0.5">
      <c r="D41" s="255"/>
      <c r="E41" s="255"/>
      <c r="F41" s="13"/>
      <c r="G41" s="28"/>
    </row>
    <row r="42" spans="2:16" x14ac:dyDescent="0.5">
      <c r="D42" s="255"/>
      <c r="E42" s="255"/>
      <c r="F42" s="255"/>
      <c r="G42" s="14"/>
    </row>
    <row r="45" spans="2:16" x14ac:dyDescent="0.5">
      <c r="D45" s="255"/>
      <c r="E45" s="255"/>
      <c r="F45" s="255"/>
      <c r="G45" s="255"/>
      <c r="H45" s="255"/>
      <c r="I45" s="255"/>
      <c r="K45" s="255"/>
      <c r="L45" s="255"/>
      <c r="M45" s="255"/>
      <c r="N45" s="255"/>
      <c r="O45" s="255"/>
      <c r="P45" s="255"/>
    </row>
    <row r="49" spans="2:17" x14ac:dyDescent="0.5">
      <c r="D49" s="255"/>
      <c r="E49" s="255"/>
      <c r="F49" s="14"/>
      <c r="G49" s="28"/>
      <c r="I49" s="28"/>
    </row>
    <row r="50" spans="2:17" x14ac:dyDescent="0.5">
      <c r="D50" s="255"/>
      <c r="E50" s="255"/>
      <c r="F50" s="14"/>
      <c r="G50" s="28"/>
    </row>
    <row r="51" spans="2:17" x14ac:dyDescent="0.5">
      <c r="D51" s="255"/>
      <c r="E51" s="255"/>
      <c r="F51" s="14"/>
      <c r="G51" s="28"/>
    </row>
    <row r="52" spans="2:17" x14ac:dyDescent="0.5">
      <c r="D52" s="255"/>
      <c r="E52" s="255"/>
      <c r="F52" s="14"/>
      <c r="G52" s="28"/>
    </row>
    <row r="53" spans="2:17" x14ac:dyDescent="0.5">
      <c r="D53" s="255"/>
      <c r="E53" s="255"/>
      <c r="F53" s="13"/>
      <c r="G53" s="28"/>
      <c r="I53" s="28"/>
    </row>
    <row r="54" spans="2:17" x14ac:dyDescent="0.5">
      <c r="D54" s="255"/>
      <c r="E54" s="255"/>
      <c r="F54" s="13"/>
      <c r="G54" s="28"/>
    </row>
    <row r="55" spans="2:17" x14ac:dyDescent="0.5">
      <c r="D55" s="255"/>
      <c r="E55" s="255"/>
      <c r="F55" s="255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5"/>
      <c r="E63" s="255"/>
      <c r="F63" s="255"/>
      <c r="G63" s="255"/>
      <c r="H63" s="255"/>
      <c r="I63" s="255"/>
      <c r="K63" s="255"/>
      <c r="L63" s="255"/>
      <c r="M63" s="255"/>
      <c r="N63" s="255"/>
      <c r="O63" s="255"/>
      <c r="P63" s="255"/>
    </row>
    <row r="66" spans="4:17" x14ac:dyDescent="0.5">
      <c r="D66" s="28"/>
    </row>
    <row r="67" spans="4:17" x14ac:dyDescent="0.5">
      <c r="D67" s="255"/>
      <c r="E67" s="255"/>
      <c r="F67" s="14"/>
      <c r="G67" s="28"/>
    </row>
    <row r="68" spans="4:17" x14ac:dyDescent="0.5">
      <c r="D68" s="255"/>
      <c r="E68" s="255"/>
      <c r="F68" s="14"/>
    </row>
    <row r="69" spans="4:17" x14ac:dyDescent="0.5">
      <c r="D69" s="255"/>
      <c r="E69" s="255"/>
      <c r="F69" s="13"/>
    </row>
    <row r="70" spans="4:17" x14ac:dyDescent="0.5">
      <c r="D70" s="255"/>
      <c r="E70" s="255"/>
      <c r="F70" s="13"/>
    </row>
    <row r="71" spans="4:17" x14ac:dyDescent="0.5">
      <c r="D71" s="255"/>
      <c r="E71" s="255"/>
      <c r="F71" s="255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5"/>
      <c r="E78" s="255"/>
      <c r="F78" s="255"/>
      <c r="G78" s="255"/>
      <c r="H78" s="255"/>
      <c r="I78" s="255"/>
      <c r="K78" s="255"/>
      <c r="L78" s="255"/>
      <c r="M78" s="255"/>
      <c r="N78" s="255"/>
      <c r="O78" s="255"/>
      <c r="P78" s="255"/>
    </row>
    <row r="82" spans="4:17" x14ac:dyDescent="0.5">
      <c r="D82" s="255"/>
      <c r="E82" s="255"/>
    </row>
    <row r="83" spans="4:17" x14ac:dyDescent="0.5">
      <c r="D83" s="255"/>
      <c r="E83" s="255"/>
      <c r="F83" s="14"/>
    </row>
    <row r="86" spans="4:17" x14ac:dyDescent="0.5">
      <c r="E86" s="14"/>
      <c r="F86" s="28"/>
      <c r="J86" s="28"/>
    </row>
    <row r="87" spans="4:17" x14ac:dyDescent="0.5">
      <c r="D87" s="255"/>
      <c r="E87" s="255"/>
      <c r="F87" s="255"/>
      <c r="G87" s="255"/>
      <c r="H87" s="255"/>
      <c r="I87" s="255"/>
      <c r="K87" s="255"/>
      <c r="L87" s="255"/>
      <c r="M87" s="255"/>
      <c r="N87" s="255"/>
      <c r="O87" s="255"/>
      <c r="P87" s="255"/>
    </row>
    <row r="91" spans="4:17" x14ac:dyDescent="0.5">
      <c r="D91" s="255"/>
      <c r="E91" s="255"/>
      <c r="F91" s="14"/>
      <c r="H91" s="28"/>
    </row>
    <row r="92" spans="4:17" x14ac:dyDescent="0.5">
      <c r="D92" s="255"/>
      <c r="E92" s="255"/>
      <c r="F92" s="14"/>
    </row>
    <row r="93" spans="4:17" x14ac:dyDescent="0.5">
      <c r="D93" s="255"/>
      <c r="E93" s="255"/>
      <c r="F93" s="13"/>
    </row>
    <row r="94" spans="4:17" x14ac:dyDescent="0.5">
      <c r="D94" s="255"/>
      <c r="E94" s="255"/>
      <c r="F94" s="255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5"/>
      <c r="E105" s="255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5"/>
      <c r="E112" s="255"/>
      <c r="F112" s="14"/>
      <c r="G112" s="28"/>
      <c r="I112" s="28"/>
    </row>
    <row r="113" spans="4:16" x14ac:dyDescent="0.5">
      <c r="D113" s="255"/>
      <c r="E113" s="255"/>
      <c r="F113" s="14"/>
      <c r="G113" s="28"/>
    </row>
    <row r="114" spans="4:16" x14ac:dyDescent="0.5">
      <c r="D114" s="255"/>
      <c r="E114" s="255"/>
      <c r="F114" s="14"/>
      <c r="G114" s="28"/>
    </row>
    <row r="115" spans="4:16" x14ac:dyDescent="0.5">
      <c r="D115" s="255"/>
      <c r="E115" s="255"/>
      <c r="F115" s="14"/>
      <c r="G115" s="14"/>
      <c r="I115" s="28"/>
    </row>
    <row r="116" spans="4:16" x14ac:dyDescent="0.5">
      <c r="D116" s="265"/>
      <c r="E116" s="265"/>
      <c r="F116" s="265"/>
      <c r="G116" s="265"/>
      <c r="H116" s="265"/>
      <c r="I116" s="265"/>
      <c r="J116" s="265"/>
      <c r="K116" s="265"/>
      <c r="L116" s="265"/>
      <c r="M116" s="265"/>
      <c r="N116" s="265"/>
      <c r="O116" s="265"/>
      <c r="P116" s="265"/>
    </row>
    <row r="117" spans="4:16" x14ac:dyDescent="0.5">
      <c r="E117" s="14"/>
      <c r="F117" s="28"/>
    </row>
    <row r="118" spans="4:16" x14ac:dyDescent="0.5">
      <c r="D118" s="255"/>
      <c r="E118" s="255"/>
    </row>
    <row r="119" spans="4:16" x14ac:dyDescent="0.5">
      <c r="D119" s="255"/>
      <c r="E119" s="255"/>
      <c r="F119" s="14"/>
      <c r="H119" s="28"/>
    </row>
    <row r="120" spans="4:16" x14ac:dyDescent="0.5">
      <c r="D120" s="255"/>
      <c r="E120" s="255"/>
      <c r="F120" s="255"/>
      <c r="G120" s="255"/>
      <c r="H120" s="255"/>
      <c r="I120" s="255"/>
      <c r="K120" s="255"/>
      <c r="L120" s="255"/>
      <c r="M120" s="255"/>
      <c r="N120" s="255"/>
      <c r="O120" s="255"/>
      <c r="P120" s="255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5"/>
      <c r="E133" s="255"/>
    </row>
    <row r="134" spans="2:11" x14ac:dyDescent="0.5">
      <c r="D134" s="255"/>
      <c r="E134" s="255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5"/>
      <c r="E145" s="255"/>
      <c r="F145" s="255"/>
      <c r="G145" s="255"/>
      <c r="H145" s="255"/>
      <c r="I145" s="255"/>
      <c r="K145" s="255"/>
      <c r="L145" s="255"/>
      <c r="M145" s="255"/>
      <c r="N145" s="255"/>
      <c r="O145" s="255"/>
      <c r="P145" s="255"/>
    </row>
    <row r="146" spans="2:16" x14ac:dyDescent="0.5">
      <c r="C146" s="37"/>
    </row>
    <row r="150" spans="2:16" x14ac:dyDescent="0.5">
      <c r="D150" s="255"/>
      <c r="E150" s="255"/>
      <c r="F150" s="255"/>
      <c r="G150" s="255"/>
      <c r="H150" s="255"/>
      <c r="I150" s="255"/>
      <c r="K150" s="255"/>
      <c r="L150" s="255"/>
      <c r="M150" s="255"/>
      <c r="N150" s="255"/>
      <c r="O150" s="255"/>
      <c r="P150" s="255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5"/>
      <c r="E157" s="255"/>
      <c r="F157" s="255"/>
      <c r="G157" s="255"/>
      <c r="H157" s="255"/>
      <c r="I157" s="255"/>
      <c r="K157" s="255"/>
      <c r="L157" s="255"/>
      <c r="M157" s="255"/>
      <c r="N157" s="255"/>
      <c r="O157" s="255"/>
      <c r="P157" s="255"/>
    </row>
    <row r="161" spans="5:6" x14ac:dyDescent="0.5">
      <c r="E161" s="14"/>
      <c r="F161" s="28"/>
    </row>
  </sheetData>
  <sheetProtection algorithmName="SHA-512" hashValue="HexepZj8gNpWfolVnBg8l61wF2vUiVAgPBwRr9y9WIDD6rOyF6jhd39uDAxothv/Biv4KzGsTZsNTEQoA2aSIQ==" saltValue="AFrUeYC0JODbqkhY3YjLp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10</v>
      </c>
    </row>
    <row r="2" spans="1:9" s="26" customFormat="1" ht="13.15" thickBot="1" x14ac:dyDescent="0.4"/>
    <row r="3" spans="1:9" s="26" customFormat="1" x14ac:dyDescent="0.35">
      <c r="A3" s="266" t="s">
        <v>233</v>
      </c>
      <c r="B3" s="266"/>
      <c r="C3" s="266"/>
      <c r="D3" s="266"/>
      <c r="F3" s="267" t="s">
        <v>234</v>
      </c>
      <c r="G3" s="268"/>
      <c r="H3" s="269"/>
    </row>
    <row r="4" spans="1:9" x14ac:dyDescent="0.35">
      <c r="A4" s="266" t="s">
        <v>228</v>
      </c>
      <c r="B4" s="266"/>
      <c r="C4" s="266"/>
      <c r="D4" s="73" t="s">
        <v>229</v>
      </c>
      <c r="F4" s="78" t="s">
        <v>228</v>
      </c>
      <c r="G4" s="76" t="s">
        <v>117</v>
      </c>
      <c r="H4" s="79" t="s">
        <v>123</v>
      </c>
    </row>
    <row r="5" spans="1:9" x14ac:dyDescent="0.35">
      <c r="A5" s="266" t="s">
        <v>268</v>
      </c>
      <c r="B5" s="266"/>
      <c r="C5" s="266"/>
      <c r="D5" s="73">
        <v>10</v>
      </c>
      <c r="F5" s="78" t="s">
        <v>248</v>
      </c>
      <c r="G5" s="77">
        <v>35</v>
      </c>
      <c r="H5" s="79">
        <v>3</v>
      </c>
    </row>
    <row r="6" spans="1:9" x14ac:dyDescent="0.35">
      <c r="A6" s="266"/>
      <c r="B6" s="266"/>
      <c r="C6" s="266"/>
      <c r="D6" s="74"/>
      <c r="F6" s="78" t="s">
        <v>249</v>
      </c>
      <c r="G6" s="77">
        <v>45</v>
      </c>
      <c r="H6" s="79">
        <v>3</v>
      </c>
    </row>
    <row r="7" spans="1:9" x14ac:dyDescent="0.35">
      <c r="A7" s="266"/>
      <c r="B7" s="266"/>
      <c r="C7" s="266"/>
      <c r="D7" s="74"/>
      <c r="F7" s="78" t="s">
        <v>251</v>
      </c>
      <c r="G7" s="77">
        <v>50</v>
      </c>
      <c r="H7" s="79">
        <v>3</v>
      </c>
    </row>
    <row r="8" spans="1:9" x14ac:dyDescent="0.35">
      <c r="A8" s="266"/>
      <c r="B8" s="266"/>
      <c r="C8" s="266"/>
      <c r="D8" s="74"/>
      <c r="F8" s="78" t="s">
        <v>250</v>
      </c>
      <c r="G8" s="77">
        <v>60</v>
      </c>
      <c r="H8" s="79">
        <v>2</v>
      </c>
      <c r="I8">
        <v>5</v>
      </c>
    </row>
    <row r="9" spans="1:9" x14ac:dyDescent="0.35">
      <c r="A9" s="266"/>
      <c r="B9" s="266"/>
      <c r="C9" s="266"/>
      <c r="D9" s="73"/>
      <c r="F9" s="78"/>
      <c r="G9" s="77"/>
      <c r="H9" s="79"/>
    </row>
    <row r="10" spans="1:9" x14ac:dyDescent="0.35">
      <c r="A10" s="266"/>
      <c r="B10" s="266"/>
      <c r="C10" s="266"/>
      <c r="D10" s="74"/>
      <c r="F10" s="78"/>
      <c r="G10" s="77"/>
      <c r="H10" s="79"/>
    </row>
    <row r="11" spans="1:9" x14ac:dyDescent="0.35">
      <c r="A11" s="266"/>
      <c r="B11" s="266"/>
      <c r="C11" s="266"/>
      <c r="D11" s="73"/>
      <c r="F11" s="78"/>
      <c r="G11" s="77"/>
      <c r="H11" s="79"/>
    </row>
    <row r="12" spans="1:9" x14ac:dyDescent="0.35">
      <c r="A12" s="266"/>
      <c r="B12" s="266"/>
      <c r="C12" s="266"/>
      <c r="D12" s="73"/>
      <c r="F12" s="78"/>
      <c r="G12" s="77"/>
      <c r="H12" s="79"/>
    </row>
    <row r="13" spans="1:9" x14ac:dyDescent="0.35">
      <c r="A13" s="266"/>
      <c r="B13" s="266"/>
      <c r="C13" s="266"/>
      <c r="D13" s="73"/>
      <c r="F13" s="78"/>
      <c r="G13" s="77"/>
      <c r="H13" s="79"/>
    </row>
    <row r="14" spans="1:9" ht="13.15" thickBot="1" x14ac:dyDescent="0.4">
      <c r="A14" s="266"/>
      <c r="B14" s="266"/>
      <c r="C14" s="266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on6PbmK4SwrQ6UN88vr841uwa6Mm0oRwtViun5+ImkJbYFtX9Lggnz9jTJC8NIcQVWS4CwFJaoj8UfWXEaRZsA==" saltValue="WqR+UIenbQFhuIkeq88Kn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0" t="s">
        <v>26</v>
      </c>
      <c r="P1" s="270" t="s">
        <v>29</v>
      </c>
      <c r="Q1" s="270" t="s">
        <v>30</v>
      </c>
    </row>
    <row r="2" spans="1:21" x14ac:dyDescent="0.5">
      <c r="I2" s="270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0"/>
      <c r="Q2" s="270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1" t="s">
        <v>45</v>
      </c>
      <c r="K11" s="271"/>
      <c r="L11" s="271"/>
      <c r="M11" s="271"/>
      <c r="N11" s="271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118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177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2021-04-03T00:18:58Z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