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5D2D8C0A-BC34-4D32-99E2-FAF1E0C2BB6F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3" i="4" l="1"/>
  <c r="C94" i="1" l="1"/>
  <c r="C95" i="1"/>
  <c r="C96" i="1"/>
  <c r="B94" i="1"/>
  <c r="B95" i="1"/>
  <c r="B96" i="1"/>
  <c r="C93" i="1"/>
  <c r="B93" i="1"/>
  <c r="H88" i="1" l="1"/>
  <c r="H89" i="1"/>
  <c r="C88" i="1"/>
  <c r="C89" i="1"/>
  <c r="B88" i="1"/>
  <c r="B89" i="1"/>
  <c r="B37" i="4" l="1"/>
  <c r="B46" i="4" l="1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4" i="4"/>
  <c r="B39" i="4"/>
  <c r="C85" i="1" s="1"/>
  <c r="B40" i="4"/>
  <c r="B41" i="4"/>
  <c r="B42" i="4"/>
  <c r="B43" i="4"/>
  <c r="B44" i="4"/>
  <c r="B45" i="4"/>
  <c r="B38" i="4"/>
  <c r="H86" i="1" s="1"/>
  <c r="B87" i="1" l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8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59" i="3"/>
  <c r="D59" i="3"/>
  <c r="L59" i="3"/>
  <c r="H59" i="3"/>
  <c r="J59" i="3"/>
  <c r="F59" i="3"/>
  <c r="C78" i="3"/>
  <c r="C94" i="3"/>
  <c r="C98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1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2" i="3"/>
  <c r="O11" i="3" s="1"/>
  <c r="I9" i="1"/>
  <c r="F97" i="1"/>
  <c r="E97" i="1"/>
  <c r="E98" i="1" s="1"/>
  <c r="P62" i="1"/>
  <c r="H62" i="1"/>
  <c r="O27" i="2"/>
  <c r="B64" i="3"/>
  <c r="B65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6" i="3"/>
  <c r="P9" i="3" s="1"/>
  <c r="P12" i="3" s="1"/>
  <c r="B5" i="1" s="1"/>
  <c r="B8" i="1" s="1"/>
  <c r="G63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2" i="3" s="1"/>
  <c r="D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<sst xmlns="http://schemas.openxmlformats.org/spreadsheetml/2006/main" count="754" uniqueCount="353">
  <si>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</si>
  <si>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</si>
  <si>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</si>
  <si>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</si>
  <si>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</si>
  <si>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</si>
  <si>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</si>
  <si>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</si>
  <si>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</si>
  <si>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</si>
  <si>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</si>
  <si>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</si>
  <si>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</si>
  <si>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</si>
  <si>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</si>
  <si>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</si>
  <si>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</si>
  <si>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</si>
  <si>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</si>
  <si>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</si>
  <si>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</si>
  <si>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</si>
  <si>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</si>
  <si>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</si>
  <si>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</si>
  <si>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</si>
  <si>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</si>
  <si>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</si>
  <si>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</si>
  <si>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</si>
  <si>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</si>
  <si>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</si>
  <si>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</si>
  <si>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</si>
  <si>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</si>
  <si>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</si>
  <si>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</si>
  <si>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</si>
  <si>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</si>
  <si>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</si>
  <si>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</si>
  <si>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</si>
  <si>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</si>
  <si>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</si>
  <si>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</si>
  <si>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</si>
  <si>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</si>
  <si>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</si>
  <si>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</si>
  <si>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</si>
  <si>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</si>
  <si>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</si>
  <si>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</si>
  <si>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</si>
  <si>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</si>
  <si>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</si>
  <si>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</si>
  <si>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</si>
  <si>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</si>
  <si>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</si>
  <si>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</si>
  <si>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</si>
  <si>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</si>
  <si>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</si>
  <si>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</si>
  <si>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</si>
  <si>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</si>
  <si>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</si>
  <si>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</si>
  <si>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</si>
  <si>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</si>
  <si>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</si>
  <si>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</si>
  <si>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</si>
  <si>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</si>
  <si>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</si>
  <si>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</si>
  <si>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</si>
  <si>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</si>
  <si>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</si>
  <si>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</si>
  <si>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</si>
  <si>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</si>
  <si>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</si>
  <si>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</si>
  <si>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</si>
  <si>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</si>
  <si>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</si>
  <si>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</si>
  <si>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</si>
  <si>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</si>
  <si>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</si>
  <si>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</si>
  <si>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</si>
  <si>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</si>
  <si>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</si>
  <si>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</si>
  <si>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</si>
  <si>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</si>
  <si>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</si>
  <si>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</si>
  <si>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</si>
  <si>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</si>
  <si>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</si>
  <si>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</si>
  <si>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</si>
  <si>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</si>
  <si>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</si>
  <si>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</si>
  <si>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</si>
  <si>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</si>
  <si>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</si>
  <si>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</si>
  <si>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</si>
  <si>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</si>
  <si>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</si>
  <si>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</si>
  <si>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</si>
  <si>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</si>
  <si>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</si>
  <si>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</si>
  <si>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</si>
  <si>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</si>
  <si>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</si>
  <si>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</si>
  <si>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</si>
  <si>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</si>
  <si>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</si>
  <si>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</si>
  <si>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</si>
  <si>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</si>
  <si>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</si>
  <si>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</si>
  <si>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</si>
  <si>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</si>
  <si>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</si>
  <si>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</si>
  <si>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</si>
  <si>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</si>
  <si>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</si>
  <si>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</si>
  <si>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</si>
  <si>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</si>
  <si>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</si>
  <si>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</si>
  <si>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</si>
  <si>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</si>
  <si>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</si>
  <si>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</si>
  <si>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</si>
  <si>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</si>
  <si>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</si>
  <si>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</si>
  <si>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</si>
  <si>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</si>
  <si>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</si>
  <si>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</si>
  <si>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</si>
  <si>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</si>
  <si>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</si>
  <si>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</si>
  <si>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</si>
  <si>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</si>
  <si>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</si>
  <si>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</si>
  <si>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</si>
  <si>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</si>
  <si>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</si>
  <si>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</si>
  <si>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</si>
  <si>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</si>
  <si>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</si>
  <si>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</si>
  <si>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</si>
  <si>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</si>
  <si>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</si>
  <si>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</si>
  <si>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</si>
  <si>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</si>
  <si>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</si>
  <si>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</si>
  <si>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</si>
  <si>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</si>
  <si>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</si>
  <si>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</si>
  <si>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</si>
  <si>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</si>
  <si>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</si>
  <si>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</si>
  <si>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</si>
  <si>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</si>
  <si>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</si>
  <si>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</si>
  <si>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</si>
  <si>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</si>
  <si>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</si>
  <si>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</si>
  <si>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</si>
  <si>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</si>
  <si>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</si>
  <si>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</si>
  <si>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</si>
  <si>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</si>
  <si>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</si>
  <si>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</si>
  <si>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</si>
  <si>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</si>
  <si>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</si>
  <si>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</si>
  <si>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</si>
  <si>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</si>
  <si>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</si>
  <si>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</si>
  <si>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</si>
  <si>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</si>
  <si>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</si>
  <si>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</si>
  <si>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</si>
  <si>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</si>
  <si>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</si>
  <si>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</si>
  <si>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</si>
  <si>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</si>
  <si>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</si>
  <si>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</si>
  <si>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</si>
  <si>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</si>
  <si>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</si>
  <si>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</si>
  <si>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</si>
  <si>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</si>
  <si>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</si>
  <si>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</si>
  <si>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</si>
  <si>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</si>
  <si>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</si>
  <si>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</si>
  <si>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</si>
  <si>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</si>
  <si>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</si>
  <si>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</si>
  <si>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</si>
  <si>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</si>
  <si>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</si>
  <si>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</si>
  <si>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</si>
  <si>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</si>
  <si>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</si>
  <si>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</si>
  <si>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</si>
  <si>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</si>
  <si>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</si>
  <si>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</si>
  <si>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</si>
  <si>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</si>
  <si>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</si>
  <si>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</si>
  <si>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</si>
  <si>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</si>
  <si>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</si>
  <si>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</si>
  <si>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</si>
  <si>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</si>
  <si>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</si>
  <si>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</si>
  <si>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</si>
  <si>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</si>
  <si>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</si>
  <si>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</si>
  <si>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</si>
  <si>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</si>
  <si>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</si>
  <si>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</si>
  <si>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</si>
  <si>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</si>
  <si>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</si>
  <si>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</si>
  <si>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</si>
  <si>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</si>
  <si>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</si>
  <si>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</si>
  <si>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</si>
  <si>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</si>
  <si>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</si>
  <si>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</si>
  <si>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</si>
  <si>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</si>
  <si>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</si>
  <si>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</si>
  <si>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</si>
  <si>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</si>
  <si>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</si>
  <si>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</si>
  <si>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</si>
  <si>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</si>
  <si>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</si>
  <si>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</si>
  <si>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</si>
  <si>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</si>
  <si>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</si>
  <si>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</si>
  <si>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</si>
  <si>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</si>
  <si>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</si>
  <si>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</si>
  <si>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</si>
  <si>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</si>
  <si>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</si>
  <si>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</si>
  <si>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</si>
  <si>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</si>
  <si>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</si>
  <si>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</si>
  <si>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</si>
  <si>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</si>
  <si>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</si>
  <si>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</si>
  <si>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</si>
  <si>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</si>
  <si>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</si>
  <si>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</si>
  <si>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</si>
  <si>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</si>
  <si>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</si>
  <si>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</si>
  <si>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(Cr) Cruceros C</t>
  </si>
  <si>
    <t>Cabo-Gaborone</t>
  </si>
  <si>
    <t>Suecia (hasta 1896)</t>
  </si>
  <si>
    <t>Imp Otomano (hasta 1896)</t>
  </si>
  <si>
    <t>Home Fleet II</t>
  </si>
  <si>
    <t>Disponible a lo largo del año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</si>
  <si>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</si>
  <si>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</si>
  <si>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</si>
  <si>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</si>
  <si>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</si>
  <si>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</si>
  <si>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Peru (hasta 1896)</t>
  </si>
  <si>
    <t>Siam (1896)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</si>
  <si>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</si>
  <si>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</si>
  <si>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</si>
  <si>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</si>
  <si>
    <t>Rumania (hasta 1898)</t>
  </si>
  <si>
    <t>Guatemala (hasta 1898)</t>
  </si>
  <si>
    <t>Brasil (hasta 1896)</t>
  </si>
  <si>
    <t>Venezuela (hasta 1898)</t>
  </si>
  <si>
    <t>2 Materias primas en India</t>
  </si>
  <si>
    <t>2 Industrias en Canada, 1 en India, Australia y El Cabo.</t>
  </si>
  <si>
    <t>(Ac) Acorazados B</t>
  </si>
  <si>
    <t>(BM) Buques Menores C</t>
  </si>
  <si>
    <t>Rodesia</t>
  </si>
  <si>
    <t>Gaborone-Bulawayo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</si>
</sst>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30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17" t="s">
        <v>228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243</v>
      </c>
      <c r="G3" s="83" t="s">
        <v>76</v>
      </c>
      <c r="H3" s="83">
        <v>1894</v>
      </c>
    </row>
    <row r="4" spans="1:19" ht="18" thickBot="1" x14ac:dyDescent="0.55000000000000004">
      <c r="A4" s="83" t="s">
        <v>62</v>
      </c>
      <c r="B4" s="83">
        <v>33.89</v>
      </c>
      <c r="C4" s="84" t="s">
        <v>244</v>
      </c>
      <c r="G4" s="83" t="s">
        <v>77</v>
      </c>
      <c r="H4" s="83" t="s">
        <v>44</v>
      </c>
    </row>
    <row r="5" spans="1:19" ht="18" thickBot="1" x14ac:dyDescent="0.55000000000000004">
      <c r="A5" s="83" t="s">
        <v>63</v>
      </c>
      <c r="B5" s="85">
        <f>B4-Militar!P12</f>
        <v>27.990000000000002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4" t="s">
        <v>65</v>
      </c>
      <c r="B7" s="226"/>
      <c r="E7" s="184"/>
      <c r="F7" s="184"/>
      <c r="G7" s="224" t="s">
        <v>78</v>
      </c>
      <c r="H7" s="226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265.90500000000003</v>
      </c>
      <c r="C8" s="87"/>
      <c r="G8" s="241" t="s">
        <v>79</v>
      </c>
      <c r="H8" s="241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287</v>
      </c>
      <c r="C9" s="87"/>
      <c r="D9" s="215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22</v>
      </c>
      <c r="D10" s="215"/>
    </row>
    <row r="11" spans="1:19" ht="18" thickBot="1" x14ac:dyDescent="0.55000000000000004">
      <c r="A11" s="83" t="s">
        <v>75</v>
      </c>
      <c r="B11" s="86">
        <f>Militar!O12</f>
        <v>184</v>
      </c>
      <c r="D11" s="215"/>
      <c r="J11" s="89"/>
      <c r="K11" s="242"/>
    </row>
    <row r="12" spans="1:19" ht="19.5" customHeight="1" thickBot="1" x14ac:dyDescent="0.55000000000000004">
      <c r="A12" s="89"/>
      <c r="B12" s="90"/>
      <c r="C12" s="89"/>
      <c r="D12" s="242"/>
      <c r="G12" s="238"/>
      <c r="H12" s="238"/>
      <c r="I12" s="91"/>
      <c r="J12" s="83" t="s">
        <v>81</v>
      </c>
      <c r="K12" s="242"/>
    </row>
    <row r="13" spans="1:19" ht="18" thickBot="1" x14ac:dyDescent="0.55000000000000004">
      <c r="A13" s="89"/>
      <c r="B13" s="90"/>
      <c r="C13" s="89"/>
      <c r="D13" s="242"/>
      <c r="G13" s="241" t="s">
        <v>80</v>
      </c>
      <c r="H13" s="241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390.90499999999997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17" t="s">
        <v>230</v>
      </c>
      <c r="B18" s="217"/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43" t="s">
        <v>86</v>
      </c>
      <c r="J20" s="243"/>
      <c r="K20" s="243"/>
      <c r="L20" s="243"/>
      <c r="M20" s="243"/>
      <c r="N20" s="243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43" t="s">
        <v>89</v>
      </c>
      <c r="L21" s="243"/>
      <c r="M21" s="243" t="s">
        <v>90</v>
      </c>
      <c r="N21" s="243"/>
    </row>
    <row r="22" spans="1:17" ht="18.399999999999999" thickTop="1" thickBot="1" x14ac:dyDescent="0.55000000000000004">
      <c r="A22" s="83" t="s">
        <v>83</v>
      </c>
      <c r="B22" s="83">
        <v>5</v>
      </c>
      <c r="C22" s="83">
        <v>0</v>
      </c>
      <c r="D22" s="83">
        <v>2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29</v>
      </c>
      <c r="C23" s="83">
        <f t="shared" ref="C23:G23" si="0">SUM(C21:C22)</f>
        <v>5</v>
      </c>
      <c r="D23" s="83">
        <f t="shared" si="0"/>
        <v>6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24</v>
      </c>
      <c r="K23" s="95">
        <f>J23+(J23*0.3)</f>
        <v>31.2</v>
      </c>
      <c r="L23" s="95">
        <f>J23-(J23*0.3)</f>
        <v>16.8</v>
      </c>
      <c r="M23" s="95">
        <f>J23-(J23*0.2)</f>
        <v>19.2</v>
      </c>
      <c r="N23" s="95">
        <f>J23+(J23*0.2)</f>
        <v>28.8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6.1618181818181821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-6.1618181818181821</v>
      </c>
      <c r="C25" s="98">
        <f>C21-C24</f>
        <v>-11</v>
      </c>
      <c r="D25" s="99">
        <f>D23</f>
        <v>6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245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348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347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44" t="s">
        <v>98</v>
      </c>
      <c r="P29" s="244"/>
      <c r="Q29" s="244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17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220</v>
      </c>
    </row>
    <row r="35" spans="1:16" ht="18" thickBot="1" x14ac:dyDescent="0.55000000000000004">
      <c r="A35" s="83" t="s">
        <v>105</v>
      </c>
      <c r="B35" s="103">
        <f>B33-B61</f>
        <v>17</v>
      </c>
      <c r="C35" s="103">
        <f t="shared" ref="C35:G35" si="6">C33-C61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17" t="s">
        <v>229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</row>
    <row r="38" spans="1:16" ht="18" thickBot="1" x14ac:dyDescent="0.55000000000000004"/>
    <row r="39" spans="1:16" ht="18" thickBot="1" x14ac:dyDescent="0.55000000000000004">
      <c r="B39" s="224" t="s">
        <v>109</v>
      </c>
      <c r="C39" s="225"/>
      <c r="D39" s="226"/>
      <c r="J39" s="224" t="s">
        <v>110</v>
      </c>
      <c r="K39" s="225"/>
      <c r="L39" s="225"/>
      <c r="M39" s="226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343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42"/>
      <c r="B42" s="143"/>
      <c r="C42" s="143"/>
      <c r="D42" s="143"/>
      <c r="E42" s="143"/>
      <c r="F42" s="143"/>
      <c r="G42" s="143"/>
      <c r="H42" s="143"/>
      <c r="J42" s="143"/>
      <c r="K42" s="143"/>
      <c r="L42" s="143"/>
      <c r="M42" s="143"/>
      <c r="N42" s="143"/>
      <c r="O42" s="143"/>
      <c r="P42" s="143"/>
    </row>
    <row r="43" spans="1:16" x14ac:dyDescent="0.5">
      <c r="A43" s="142" t="s">
        <v>327</v>
      </c>
      <c r="B43" s="143"/>
      <c r="C43" s="143"/>
      <c r="D43" s="143"/>
      <c r="E43" s="143">
        <v>1</v>
      </c>
      <c r="F43" s="143"/>
      <c r="G43" s="143"/>
      <c r="H43" s="144"/>
      <c r="J43" s="143"/>
      <c r="K43" s="143"/>
      <c r="L43" s="143"/>
      <c r="M43" s="143"/>
      <c r="N43" s="143"/>
      <c r="O43" s="143"/>
      <c r="P43" s="143">
        <v>11</v>
      </c>
    </row>
    <row r="44" spans="1:16" x14ac:dyDescent="0.5">
      <c r="A44" s="142" t="s">
        <v>344</v>
      </c>
      <c r="B44" s="143"/>
      <c r="C44" s="143"/>
      <c r="D44" s="143"/>
      <c r="E44" s="143"/>
      <c r="F44" s="143"/>
      <c r="G44" s="143"/>
      <c r="H44" s="144">
        <v>10</v>
      </c>
      <c r="J44" s="143"/>
      <c r="K44" s="143">
        <v>1</v>
      </c>
      <c r="L44" s="143"/>
      <c r="M44" s="143"/>
      <c r="N44" s="143"/>
      <c r="O44" s="143"/>
      <c r="P44" s="143"/>
    </row>
    <row r="45" spans="1:16" x14ac:dyDescent="0.5">
      <c r="A45" s="142" t="s">
        <v>345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>
        <v>1</v>
      </c>
      <c r="M45" s="143"/>
      <c r="N45" s="143"/>
      <c r="O45" s="143"/>
      <c r="P45" s="143"/>
    </row>
    <row r="46" spans="1:16" x14ac:dyDescent="0.5">
      <c r="A46" s="142" t="s">
        <v>346</v>
      </c>
      <c r="B46" s="143"/>
      <c r="C46" s="143"/>
      <c r="D46" s="143"/>
      <c r="E46" s="143"/>
      <c r="F46" s="143"/>
      <c r="G46" s="143"/>
      <c r="H46" s="143">
        <v>10</v>
      </c>
      <c r="J46" s="143"/>
      <c r="K46" s="143"/>
      <c r="L46" s="143">
        <v>1</v>
      </c>
      <c r="M46" s="143"/>
      <c r="N46" s="143"/>
      <c r="O46" s="143"/>
      <c r="P46" s="143"/>
    </row>
    <row r="47" spans="1:16" x14ac:dyDescent="0.5">
      <c r="A47" s="142" t="s">
        <v>328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11</v>
      </c>
    </row>
    <row r="48" spans="1:16" s="212" customFormat="1" x14ac:dyDescent="0.5">
      <c r="A48" s="189" t="s">
        <v>337</v>
      </c>
      <c r="B48" s="143"/>
      <c r="C48" s="143"/>
      <c r="D48" s="143"/>
      <c r="E48" s="143"/>
      <c r="F48" s="143"/>
      <c r="G48" s="143"/>
      <c r="H48" s="144">
        <v>10</v>
      </c>
      <c r="J48" s="143"/>
      <c r="K48" s="143"/>
      <c r="L48" s="143"/>
      <c r="M48" s="143"/>
      <c r="N48" s="143"/>
      <c r="O48" s="143">
        <v>1</v>
      </c>
      <c r="P48" s="143"/>
    </row>
    <row r="49" spans="1:17" s="212" customFormat="1" x14ac:dyDescent="0.5">
      <c r="A49" s="189" t="s">
        <v>338</v>
      </c>
      <c r="B49" s="143">
        <v>1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24</v>
      </c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1</v>
      </c>
      <c r="C63" s="103">
        <f t="shared" si="7"/>
        <v>0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-50</v>
      </c>
      <c r="I63" s="83" t="s">
        <v>2</v>
      </c>
      <c r="J63" s="103">
        <f t="shared" ref="J63:O63" si="8">SUM(J41:J62)</f>
        <v>0</v>
      </c>
      <c r="K63" s="103">
        <f t="shared" si="8"/>
        <v>2</v>
      </c>
      <c r="L63" s="103">
        <f t="shared" si="8"/>
        <v>2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46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Colonias!D74</f>
        <v>0</v>
      </c>
      <c r="C65" s="83">
        <f>Colonias!E74</f>
        <v>0</v>
      </c>
      <c r="D65" s="83">
        <f>Colonias!F74</f>
        <v>0</v>
      </c>
      <c r="E65" s="83">
        <f>Colonias!G74</f>
        <v>0</v>
      </c>
      <c r="F65" s="83">
        <f>Colonias!H74</f>
        <v>0</v>
      </c>
      <c r="G65" s="83">
        <f>Colonias!I74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-7.1618181818181821</v>
      </c>
      <c r="C66" s="96">
        <f t="shared" si="9"/>
        <v>-9</v>
      </c>
      <c r="D66" s="96">
        <f t="shared" si="9"/>
        <v>8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386.90499999999997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-7.1618181818181821</v>
      </c>
      <c r="C74" s="96">
        <f>C66</f>
        <v>-9</v>
      </c>
      <c r="D74" s="96">
        <f>D66-D70</f>
        <v>8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386.90499999999997</v>
      </c>
      <c r="I74" s="83">
        <f>B23-I70-I71-I72-I73</f>
        <v>29</v>
      </c>
    </row>
    <row r="76" spans="1:16" x14ac:dyDescent="0.5">
      <c r="A76" s="217" t="s">
        <v>137</v>
      </c>
      <c r="B76" s="217"/>
      <c r="C76" s="217"/>
      <c r="D76" s="217"/>
      <c r="E76" s="217"/>
      <c r="F76" s="217"/>
      <c r="G76" s="217"/>
      <c r="H76" s="217"/>
      <c r="I76" s="217"/>
      <c r="J76" s="217"/>
      <c r="K76" s="217"/>
      <c r="L76" s="217"/>
      <c r="M76" s="217"/>
      <c r="N76" s="217"/>
      <c r="O76" s="217"/>
      <c r="P76" s="217"/>
    </row>
    <row r="78" spans="1:16" ht="18" thickBot="1" x14ac:dyDescent="0.55000000000000004">
      <c r="A78" s="113" t="s">
        <v>235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39" t="s">
        <v>127</v>
      </c>
      <c r="B79" s="239" t="s">
        <v>117</v>
      </c>
      <c r="C79" s="239" t="s">
        <v>242</v>
      </c>
      <c r="D79" s="239" t="s">
        <v>126</v>
      </c>
      <c r="E79" s="229" t="s">
        <v>119</v>
      </c>
      <c r="F79" s="229" t="s">
        <v>118</v>
      </c>
      <c r="G79" s="227" t="s">
        <v>117</v>
      </c>
      <c r="H79" s="227" t="s">
        <v>121</v>
      </c>
    </row>
    <row r="80" spans="1:16" ht="18" thickBot="1" x14ac:dyDescent="0.55000000000000004">
      <c r="A80" s="240"/>
      <c r="B80" s="240"/>
      <c r="C80" s="240"/>
      <c r="D80" s="240"/>
      <c r="E80" s="230"/>
      <c r="F80" s="230"/>
      <c r="G80" s="228"/>
      <c r="H80" s="228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IF(A85="","",VLOOKUP(A85,Colonias!$B$37:$E$64,4,FALSE))</f>
        <v/>
      </c>
      <c r="C85" s="92">
        <f>IF(A85="",0,VLOOKUP(A85,Colonias!$B$37:$F$64,5,FALSE))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IF(A85="","No",VLOOKUP(A85,Colonias!$B$37:$G$64,6,FALSE))</f>
        <v>No</v>
      </c>
      <c r="I85" s="84"/>
    </row>
    <row r="86" spans="1:9" ht="18" thickBot="1" x14ac:dyDescent="0.55000000000000004">
      <c r="A86" s="189"/>
      <c r="B86" s="186" t="str">
        <f>IF(A86="","",VLOOKUP(A86,Colonias!$B$37:$E$64,4,FALSE))</f>
        <v/>
      </c>
      <c r="C86" s="188">
        <f>IF(A86="",0,VLOOKUP(A86,Colonias!$B$37:$F$64,5,FALSE))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IF(A86="","No",VLOOKUP(A86,Colonias!$B$37:$G$64,6,FALSE))</f>
        <v>No</v>
      </c>
      <c r="I86" s="84"/>
    </row>
    <row r="87" spans="1:9" ht="18" thickBot="1" x14ac:dyDescent="0.55000000000000004">
      <c r="A87" s="189"/>
      <c r="B87" s="186" t="str">
        <f>IF(A87="","",VLOOKUP(A87,Colonias!$B$37:$E$64,4,FALSE))</f>
        <v/>
      </c>
      <c r="C87" s="188">
        <f>IF(A87="",0,VLOOKUP(A87,Colonias!$B$37:$F$64,5,FALSE))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IF(A87="","No",VLOOKUP(A87,Colonias!$B$37:$G$64,6,FALSE))</f>
        <v>No</v>
      </c>
      <c r="I87" s="84"/>
    </row>
    <row r="88" spans="1:9" ht="18" thickBot="1" x14ac:dyDescent="0.55000000000000004">
      <c r="A88" s="189"/>
      <c r="B88" s="186" t="str">
        <f>IF(A88="","",VLOOKUP(A88,Colonias!$B$37:$E$64,4,FALSE))</f>
        <v/>
      </c>
      <c r="C88" s="188">
        <f>IF(A88="",0,VLOOKUP(A88,Colonias!$B$37:$F$64,5,FALSE))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IF(A88="","No",VLOOKUP(A88,Colonias!$B$37:$G$64,6,FALSE))</f>
        <v>No</v>
      </c>
      <c r="I88" s="84"/>
    </row>
    <row r="89" spans="1:9" ht="18" thickBot="1" x14ac:dyDescent="0.55000000000000004">
      <c r="A89" s="189"/>
      <c r="B89" s="186" t="str">
        <f>IF(A89="","",VLOOKUP(A89,Colonias!$B$37:$E$64,4,FALSE))</f>
        <v/>
      </c>
      <c r="C89" s="188">
        <f>IF(A89="",0,VLOOKUP(A89,Colonias!$B$37:$F$64,5,FALSE))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IF(A89="","No",VLOOKUP(A89,Colonias!$B$37:$G$64,6,FALSE))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236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IF(A93="","",VLOOKUP(A93,Ferrocarriles!$F$5:$H$13,2,FALSE))</f>
        <v/>
      </c>
      <c r="C93" s="83" t="str">
        <f>IF(A93="","",VLOOKUP(A93,Ferrocarriles!$F$5:$H$13,3,FALSE))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186" t="str">
        <f>IF(A94="","",VLOOKUP(A94,Ferrocarriles!$F$5:$H$13,2,FALSE))</f>
        <v/>
      </c>
      <c r="C94" s="214" t="str">
        <f>IF(A94="","",VLOOKUP(A94,Ferrocarriles!$F$5:$H$13,3,FALSE))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186" t="str">
        <f>IF(A95="","",VLOOKUP(A95,Ferrocarriles!$F$5:$H$13,2,FALSE))</f>
        <v/>
      </c>
      <c r="C95" s="214" t="str">
        <f>IF(A95="","",VLOOKUP(A95,Ferrocarriles!$F$5:$H$13,3,FALSE))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186" t="str">
        <f>IF(A96="","",VLOOKUP(A96,Ferrocarriles!$F$5:$H$13,2,FALSE))</f>
        <v/>
      </c>
      <c r="C96" s="214" t="str">
        <f>IF(A96="","",VLOOKUP(A96,Ferrocarriles!$F$5:$H$13,3,FALSE))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237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234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152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153</v>
      </c>
      <c r="B112" s="86">
        <v>30</v>
      </c>
      <c r="C112" s="92">
        <v>0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154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155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349</v>
      </c>
      <c r="B115" s="86">
        <v>40</v>
      </c>
      <c r="C115" s="92">
        <v>0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</row>
    <row r="116" spans="1:10" ht="18" thickBot="1" x14ac:dyDescent="0.55000000000000004">
      <c r="A116" s="83" t="s">
        <v>325</v>
      </c>
      <c r="B116" s="86">
        <v>40</v>
      </c>
      <c r="C116" s="92">
        <v>0.4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I116" s="215"/>
      <c r="J116" s="209"/>
    </row>
    <row r="117" spans="1:10" ht="18" thickBot="1" x14ac:dyDescent="0.55000000000000004">
      <c r="A117" s="83" t="s">
        <v>350</v>
      </c>
      <c r="B117" s="86">
        <v>30</v>
      </c>
      <c r="C117" s="92">
        <v>0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I117" s="215"/>
    </row>
    <row r="118" spans="1:10" ht="18" thickBot="1" x14ac:dyDescent="0.55000000000000004">
      <c r="A118" s="83" t="s">
        <v>156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386.90499999999997</v>
      </c>
    </row>
    <row r="123" spans="1:10" ht="18" thickBot="1" x14ac:dyDescent="0.55000000000000004">
      <c r="A123" s="113" t="s">
        <v>238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386.90499999999997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6" t="s">
        <v>151</v>
      </c>
      <c r="L133" s="234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7"/>
      <c r="L134" s="235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162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38"/>
      <c r="B143" s="238"/>
      <c r="C143" s="130"/>
      <c r="D143" s="83" t="s">
        <v>157</v>
      </c>
      <c r="E143" s="83" t="s">
        <v>158</v>
      </c>
      <c r="F143" s="83" t="s">
        <v>159</v>
      </c>
      <c r="G143" s="83" t="s">
        <v>160</v>
      </c>
      <c r="H143" s="83" t="s">
        <v>117</v>
      </c>
      <c r="I143" s="83" t="s">
        <v>161</v>
      </c>
    </row>
    <row r="144" spans="1:13" ht="18" thickBot="1" x14ac:dyDescent="0.55000000000000004">
      <c r="A144" s="238"/>
      <c r="B144" s="238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163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6" t="s">
        <v>167</v>
      </c>
      <c r="G151" s="131"/>
    </row>
    <row r="152" spans="1:9" ht="18" thickBot="1" x14ac:dyDescent="0.55000000000000004">
      <c r="A152" s="128" t="s">
        <v>164</v>
      </c>
      <c r="B152" s="129" t="s">
        <v>165</v>
      </c>
      <c r="C152" s="129" t="s">
        <v>123</v>
      </c>
      <c r="D152" s="129" t="s">
        <v>166</v>
      </c>
      <c r="E152" s="129" t="s">
        <v>148</v>
      </c>
      <c r="F152" s="237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6"/>
      <c r="G162" s="131"/>
    </row>
    <row r="163" spans="1:7" ht="18" thickBot="1" x14ac:dyDescent="0.55000000000000004">
      <c r="A163" s="128" t="s">
        <v>174</v>
      </c>
      <c r="B163" s="129" t="s">
        <v>148</v>
      </c>
      <c r="C163" s="129" t="s">
        <v>166</v>
      </c>
      <c r="D163" s="136" t="s">
        <v>175</v>
      </c>
      <c r="E163" s="129"/>
      <c r="F163" s="237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176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178</v>
      </c>
      <c r="B171" s="139" t="s">
        <v>177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179</v>
      </c>
    </row>
    <row r="181" spans="1:14" ht="18" thickBot="1" x14ac:dyDescent="0.55000000000000004">
      <c r="A181" s="224" t="s">
        <v>180</v>
      </c>
      <c r="B181" s="225"/>
      <c r="C181" s="225"/>
      <c r="D181" s="225"/>
      <c r="E181" s="225"/>
      <c r="F181" s="226"/>
      <c r="G181" s="140" t="s">
        <v>181</v>
      </c>
      <c r="N181" s="141"/>
    </row>
    <row r="182" spans="1:14" ht="19.5" customHeight="1" thickBot="1" x14ac:dyDescent="0.55000000000000004">
      <c r="A182" s="218"/>
      <c r="B182" s="219"/>
      <c r="C182" s="219"/>
      <c r="D182" s="219"/>
      <c r="E182" s="219"/>
      <c r="F182" s="220"/>
      <c r="G182" s="155"/>
    </row>
    <row r="183" spans="1:14" ht="18" thickBot="1" x14ac:dyDescent="0.55000000000000004">
      <c r="A183" s="218"/>
      <c r="B183" s="219"/>
      <c r="C183" s="219"/>
      <c r="D183" s="219"/>
      <c r="E183" s="219"/>
      <c r="F183" s="220"/>
      <c r="G183" s="155"/>
    </row>
    <row r="184" spans="1:14" ht="19.5" customHeight="1" thickBot="1" x14ac:dyDescent="0.55000000000000004">
      <c r="A184" s="218"/>
      <c r="B184" s="219"/>
      <c r="C184" s="219"/>
      <c r="D184" s="219"/>
      <c r="E184" s="219"/>
      <c r="F184" s="220"/>
      <c r="G184" s="155"/>
    </row>
    <row r="185" spans="1:14" ht="19.5" customHeight="1" thickBot="1" x14ac:dyDescent="0.55000000000000004">
      <c r="A185" s="218"/>
      <c r="B185" s="219"/>
      <c r="C185" s="219"/>
      <c r="D185" s="219"/>
      <c r="E185" s="219"/>
      <c r="F185" s="220"/>
      <c r="G185" s="155"/>
    </row>
    <row r="186" spans="1:14" ht="19.5" customHeight="1" thickBot="1" x14ac:dyDescent="0.55000000000000004">
      <c r="A186" s="218"/>
      <c r="B186" s="219"/>
      <c r="C186" s="219"/>
      <c r="D186" s="219"/>
      <c r="E186" s="219"/>
      <c r="F186" s="220"/>
      <c r="G186" s="155"/>
    </row>
    <row r="187" spans="1:14" ht="19.5" customHeight="1" thickBot="1" x14ac:dyDescent="0.55000000000000004">
      <c r="A187" s="218"/>
      <c r="B187" s="219"/>
      <c r="C187" s="219"/>
      <c r="D187" s="219"/>
      <c r="E187" s="219"/>
      <c r="F187" s="220"/>
      <c r="G187" s="155"/>
    </row>
    <row r="188" spans="1:14" ht="19.5" customHeight="1" thickBot="1" x14ac:dyDescent="0.55000000000000004">
      <c r="A188" s="218"/>
      <c r="B188" s="219"/>
      <c r="C188" s="219"/>
      <c r="D188" s="219"/>
      <c r="E188" s="219"/>
      <c r="F188" s="220"/>
      <c r="G188" s="155"/>
    </row>
    <row r="189" spans="1:14" ht="19.5" customHeight="1" thickBot="1" x14ac:dyDescent="0.55000000000000004">
      <c r="A189" s="218"/>
      <c r="B189" s="219"/>
      <c r="C189" s="219"/>
      <c r="D189" s="219"/>
      <c r="E189" s="219"/>
      <c r="F189" s="220"/>
      <c r="G189" s="155"/>
    </row>
    <row r="190" spans="1:14" ht="19.5" customHeight="1" thickBot="1" x14ac:dyDescent="0.55000000000000004">
      <c r="A190" s="218"/>
      <c r="B190" s="219"/>
      <c r="C190" s="219"/>
      <c r="D190" s="219"/>
      <c r="E190" s="219"/>
      <c r="F190" s="220"/>
      <c r="G190" s="155"/>
    </row>
    <row r="191" spans="1:14" ht="19.5" customHeight="1" thickBot="1" x14ac:dyDescent="0.55000000000000004">
      <c r="A191" s="218"/>
      <c r="B191" s="219"/>
      <c r="C191" s="219"/>
      <c r="D191" s="219"/>
      <c r="E191" s="219"/>
      <c r="F191" s="220"/>
      <c r="G191" s="155"/>
    </row>
    <row r="192" spans="1:14" ht="18" thickBot="1" x14ac:dyDescent="0.55000000000000004">
      <c r="A192" s="218"/>
      <c r="B192" s="219"/>
      <c r="C192" s="219"/>
      <c r="D192" s="219"/>
      <c r="E192" s="219"/>
      <c r="F192" s="220"/>
      <c r="G192" s="155"/>
    </row>
    <row r="193" spans="1:7" ht="18" thickBot="1" x14ac:dyDescent="0.55000000000000004">
      <c r="A193" s="221"/>
      <c r="B193" s="222"/>
      <c r="C193" s="222"/>
      <c r="D193" s="222"/>
      <c r="E193" s="222"/>
      <c r="F193" s="223"/>
      <c r="G193" s="155"/>
    </row>
    <row r="194" spans="1:7" ht="18" thickBot="1" x14ac:dyDescent="0.55000000000000004">
      <c r="A194" s="218"/>
      <c r="B194" s="219"/>
      <c r="C194" s="219"/>
      <c r="D194" s="219"/>
      <c r="E194" s="219"/>
      <c r="F194" s="220"/>
      <c r="G194" s="158"/>
    </row>
    <row r="195" spans="1:7" ht="18" thickBot="1" x14ac:dyDescent="0.55000000000000004">
      <c r="A195" s="218"/>
      <c r="B195" s="219"/>
      <c r="C195" s="219"/>
      <c r="D195" s="219"/>
      <c r="E195" s="219"/>
      <c r="F195" s="220"/>
      <c r="G195" s="158"/>
    </row>
    <row r="196" spans="1:7" ht="18" thickBot="1" x14ac:dyDescent="0.55000000000000004">
      <c r="A196" s="231"/>
      <c r="B196" s="232"/>
      <c r="C196" s="232"/>
      <c r="D196" s="232"/>
      <c r="E196" s="232"/>
      <c r="F196" s="233"/>
      <c r="G196" s="158"/>
    </row>
    <row r="197" spans="1:7" ht="18" thickBot="1" x14ac:dyDescent="0.55000000000000004">
      <c r="A197" s="218"/>
      <c r="B197" s="219"/>
      <c r="C197" s="219"/>
      <c r="D197" s="219"/>
      <c r="E197" s="219"/>
      <c r="F197" s="220"/>
      <c r="G197" s="155"/>
    </row>
    <row r="198" spans="1:7" ht="18" thickBot="1" x14ac:dyDescent="0.55000000000000004">
      <c r="A198" s="218"/>
      <c r="B198" s="219"/>
      <c r="C198" s="219"/>
      <c r="D198" s="219"/>
      <c r="E198" s="219"/>
      <c r="F198" s="220"/>
      <c r="G198" s="155"/>
    </row>
    <row r="199" spans="1:7" ht="18" thickBot="1" x14ac:dyDescent="0.55000000000000004">
      <c r="A199" s="231"/>
      <c r="B199" s="232"/>
      <c r="C199" s="232"/>
      <c r="D199" s="232"/>
      <c r="E199" s="232"/>
      <c r="F199" s="233"/>
      <c r="G199" s="155"/>
    </row>
    <row r="200" spans="1:7" ht="18" thickBot="1" x14ac:dyDescent="0.55000000000000004">
      <c r="A200" s="218"/>
      <c r="B200" s="232"/>
      <c r="C200" s="232"/>
      <c r="D200" s="232"/>
      <c r="E200" s="232"/>
      <c r="F200" s="233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4" t="s">
        <v>108</v>
      </c>
      <c r="F204" s="226"/>
      <c r="G204" s="111">
        <f>E124-L139-H144-G159-G168-C176-G202</f>
        <v>386.90499999999997</v>
      </c>
    </row>
  </sheetData>
  <sheetProtection algorithmName="SHA-512" hashValue="C+ATPrHBQ5AcVfC4ohIhOBIwUAaMuAOVyNTvaxZ56WJuLTms+1HoF35JqWT6ge1/pfTmPP0rxKNu7gpPU+JO9g==" saltValue="8ALcx8CBqb1xTHAeaDKpl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A198:F198"/>
    <mergeCell ref="A199:F199"/>
    <mergeCell ref="A195:F195"/>
    <mergeCell ref="A196:F196"/>
    <mergeCell ref="E204:F204"/>
    <mergeCell ref="A200:F200"/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B15DC30-49BB-486D-ABA6-273A97CE797D}">
          <x14:formula1>
            <xm:f>Colonias!$B$37:$B$64</xm:f>
          </x14:formula1>
          <xm:sqref>A85:A89</xm:sqref>
        </x14:dataValidation>
        <x14:dataValidation type="list" allowBlank="1" showInputMessage="1" showErrorMessage="1" xr:uid="{D108ECA7-21BA-44BA-9BFC-194FD0CB5C9B}">
          <x14:formula1>
            <xm:f>Ferrocarriles!$F$5:$F$13</xm:f>
          </x14:formula1>
          <xm:sqref>A93 A95:A96</xm:sqref>
        </x14:dataValidation>
        <x14:dataValidation type="list" allowBlank="1" showInputMessage="1" showErrorMessage="1" xr:uid="{777397DC-B9A5-4C48-92AC-7171A964F005}">
          <x14:formula1>
            <xm:f>Ferrocarriles!$F$5:$F$14</xm:f>
          </x14:formula1>
          <xm:sqref>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5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7" t="s">
        <v>187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</row>
    <row r="5" spans="1:20" ht="15.75" thickBot="1" x14ac:dyDescent="0.5">
      <c r="A5" s="80" t="s">
        <v>188</v>
      </c>
    </row>
    <row r="6" spans="1:20" ht="15.75" thickBot="1" x14ac:dyDescent="0.5">
      <c r="A6" s="50"/>
      <c r="B6" s="283" t="s">
        <v>157</v>
      </c>
      <c r="C6" s="283" t="s">
        <v>148</v>
      </c>
      <c r="D6" s="283" t="s">
        <v>186</v>
      </c>
      <c r="E6" s="283" t="s">
        <v>148</v>
      </c>
      <c r="F6" s="283" t="s">
        <v>147</v>
      </c>
      <c r="G6" s="283" t="s">
        <v>148</v>
      </c>
      <c r="H6" s="283" t="s">
        <v>149</v>
      </c>
      <c r="I6" s="283" t="s">
        <v>148</v>
      </c>
      <c r="J6" s="283" t="s">
        <v>150</v>
      </c>
      <c r="K6" s="281" t="s">
        <v>148</v>
      </c>
      <c r="N6" s="258" t="s">
        <v>189</v>
      </c>
      <c r="O6" s="258"/>
      <c r="P6" s="258"/>
    </row>
    <row r="7" spans="1:20" ht="15.75" thickBot="1" x14ac:dyDescent="0.5">
      <c r="A7" s="51" t="s">
        <v>178</v>
      </c>
      <c r="B7" s="284"/>
      <c r="C7" s="284"/>
      <c r="D7" s="284"/>
      <c r="E7" s="284"/>
      <c r="F7" s="284"/>
      <c r="G7" s="284"/>
      <c r="H7" s="284"/>
      <c r="I7" s="284"/>
      <c r="J7" s="284"/>
      <c r="K7" s="282"/>
      <c r="N7" s="7"/>
      <c r="O7" s="49" t="s">
        <v>117</v>
      </c>
      <c r="P7" s="49" t="s">
        <v>191</v>
      </c>
    </row>
    <row r="8" spans="1:20" ht="15.75" thickBot="1" x14ac:dyDescent="0.5">
      <c r="A8" s="174" t="s">
        <v>243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190</v>
      </c>
      <c r="O8" s="7"/>
      <c r="P8" s="52">
        <f>B37/1000000</f>
        <v>4.4000000000000004</v>
      </c>
    </row>
    <row r="9" spans="1:20" ht="15.75" thickBot="1" x14ac:dyDescent="0.5">
      <c r="A9" s="174" t="s">
        <v>247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4" t="s">
        <v>277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246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192</v>
      </c>
      <c r="O11" s="53">
        <f>B102</f>
        <v>109</v>
      </c>
      <c r="P11" s="7"/>
    </row>
    <row r="12" spans="1:20" ht="15.75" thickBot="1" x14ac:dyDescent="0.5">
      <c r="A12" s="174" t="s">
        <v>283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184</v>
      </c>
      <c r="P12" s="52">
        <f>P8+P9</f>
        <v>5.9</v>
      </c>
    </row>
    <row r="13" spans="1:20" ht="15.75" thickBot="1" x14ac:dyDescent="0.5">
      <c r="A13" s="174" t="s">
        <v>287</v>
      </c>
      <c r="B13" s="174" t="s">
        <v>288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289</v>
      </c>
      <c r="B14" s="174" t="s">
        <v>288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290</v>
      </c>
      <c r="B15" s="174" t="s">
        <v>288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291</v>
      </c>
      <c r="B16" s="174" t="s">
        <v>288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85" t="s">
        <v>304</v>
      </c>
      <c r="N16" s="285"/>
      <c r="O16" s="285"/>
      <c r="P16" s="285"/>
    </row>
    <row r="17" spans="1:18" ht="15.75" thickBot="1" x14ac:dyDescent="0.5">
      <c r="A17" s="174" t="s">
        <v>292</v>
      </c>
      <c r="B17" s="174" t="s">
        <v>288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86" t="s">
        <v>295</v>
      </c>
      <c r="N17" s="286" t="s">
        <v>305</v>
      </c>
      <c r="O17" s="286" t="s">
        <v>199</v>
      </c>
      <c r="P17" s="286" t="s">
        <v>296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86"/>
      <c r="N18" s="286"/>
      <c r="O18" s="286"/>
      <c r="P18" s="28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247</v>
      </c>
      <c r="N19" s="202" t="s">
        <v>307</v>
      </c>
      <c r="O19" s="202" t="s">
        <v>308</v>
      </c>
      <c r="P19" s="203" t="s">
        <v>293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277</v>
      </c>
      <c r="N20" s="202" t="s">
        <v>297</v>
      </c>
      <c r="O20" s="202" t="s">
        <v>297</v>
      </c>
      <c r="P20" s="203" t="s">
        <v>306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298</v>
      </c>
      <c r="N21" s="202" t="s">
        <v>299</v>
      </c>
      <c r="O21" s="202" t="s">
        <v>299</v>
      </c>
      <c r="P21" s="203" t="s">
        <v>306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300</v>
      </c>
      <c r="N22" s="202" t="s">
        <v>297</v>
      </c>
      <c r="O22" s="201"/>
      <c r="P22" s="203" t="s">
        <v>293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301</v>
      </c>
      <c r="N23" s="202" t="s">
        <v>302</v>
      </c>
      <c r="O23" s="202" t="s">
        <v>303</v>
      </c>
      <c r="P23" s="203" t="s">
        <v>309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286</v>
      </c>
      <c r="N24" s="35" t="s">
        <v>299</v>
      </c>
      <c r="O24" s="15" t="s">
        <v>299</v>
      </c>
      <c r="P24" s="203" t="s">
        <v>306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293</v>
      </c>
      <c r="C28" s="45"/>
      <c r="D28" s="163"/>
      <c r="E28" s="161"/>
      <c r="F28" s="162" t="s">
        <v>209</v>
      </c>
      <c r="G28" s="53">
        <f>B25+D25+H25+J25</f>
        <v>27</v>
      </c>
      <c r="I28" s="55" t="s">
        <v>108</v>
      </c>
      <c r="J28" s="59">
        <f>Econ!G204</f>
        <v>386.90499999999997</v>
      </c>
    </row>
    <row r="29" spans="1:18" ht="16.149999999999999" thickTop="1" thickBot="1" x14ac:dyDescent="0.5">
      <c r="A29" s="49" t="s">
        <v>194</v>
      </c>
      <c r="B29" s="49" t="s">
        <v>120</v>
      </c>
    </row>
    <row r="30" spans="1:18" ht="15.75" thickBot="1" x14ac:dyDescent="0.5">
      <c r="A30" s="56" t="s">
        <v>195</v>
      </c>
      <c r="B30" s="57" t="s">
        <v>294</v>
      </c>
      <c r="E30" s="258" t="s">
        <v>196</v>
      </c>
      <c r="F30" s="258"/>
      <c r="G30" s="258"/>
      <c r="H30" s="258"/>
      <c r="I30" s="258"/>
      <c r="J30" s="258"/>
      <c r="K30" s="258"/>
    </row>
    <row r="31" spans="1:18" ht="15.75" thickBot="1" x14ac:dyDescent="0.5">
      <c r="A31" s="44"/>
      <c r="B31" s="44"/>
      <c r="C31" s="44"/>
      <c r="E31" s="258" t="s">
        <v>61</v>
      </c>
      <c r="F31" s="258"/>
      <c r="G31" s="258"/>
      <c r="H31" s="49" t="s">
        <v>117</v>
      </c>
      <c r="I31" s="258" t="s">
        <v>197</v>
      </c>
      <c r="J31" s="258"/>
      <c r="K31" s="258"/>
    </row>
    <row r="32" spans="1:18" ht="15.75" thickBot="1" x14ac:dyDescent="0.5">
      <c r="A32" s="44"/>
      <c r="B32" s="44"/>
      <c r="C32" s="44"/>
      <c r="E32" s="265"/>
      <c r="F32" s="266"/>
      <c r="G32" s="267"/>
      <c r="H32" s="166"/>
      <c r="I32" s="265"/>
      <c r="J32" s="266"/>
      <c r="K32" s="267"/>
      <c r="R32" s="44"/>
    </row>
    <row r="33" spans="1:16" ht="15.75" thickBot="1" x14ac:dyDescent="0.5">
      <c r="A33" s="44"/>
      <c r="E33" s="265"/>
      <c r="F33" s="266"/>
      <c r="G33" s="267"/>
      <c r="H33" s="166"/>
      <c r="I33" s="265"/>
      <c r="J33" s="266"/>
      <c r="K33" s="267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65"/>
      <c r="F34" s="266"/>
      <c r="G34" s="267"/>
      <c r="H34" s="166"/>
      <c r="I34" s="265"/>
      <c r="J34" s="266"/>
      <c r="K34" s="267"/>
    </row>
    <row r="35" spans="1:16" ht="16.149999999999999" thickTop="1" thickBot="1" x14ac:dyDescent="0.5">
      <c r="A35" s="55" t="s">
        <v>198</v>
      </c>
      <c r="B35" s="60">
        <f>(B25+H25+J25)*200000</f>
        <v>3400000</v>
      </c>
      <c r="E35" s="265"/>
      <c r="F35" s="266"/>
      <c r="G35" s="267"/>
      <c r="H35" s="166"/>
      <c r="I35" s="265"/>
      <c r="J35" s="266"/>
      <c r="K35" s="267"/>
    </row>
    <row r="36" spans="1:16" ht="16.149999999999999" thickTop="1" thickBot="1" x14ac:dyDescent="0.5">
      <c r="A36" s="55" t="s">
        <v>199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8" t="s">
        <v>200</v>
      </c>
      <c r="H39" s="258"/>
      <c r="I39" s="258"/>
      <c r="J39" s="25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239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68" t="s">
        <v>178</v>
      </c>
      <c r="B48" s="270" t="s">
        <v>204</v>
      </c>
      <c r="C48" s="270" t="s">
        <v>148</v>
      </c>
      <c r="D48" s="270" t="s">
        <v>205</v>
      </c>
      <c r="E48" s="270" t="s">
        <v>148</v>
      </c>
      <c r="F48" s="270" t="s">
        <v>206</v>
      </c>
      <c r="G48" s="270" t="s">
        <v>148</v>
      </c>
      <c r="H48" s="270" t="s">
        <v>207</v>
      </c>
      <c r="I48" s="270" t="s">
        <v>148</v>
      </c>
      <c r="J48" s="270" t="s">
        <v>171</v>
      </c>
      <c r="K48" s="270" t="s">
        <v>148</v>
      </c>
      <c r="L48" s="270" t="s">
        <v>173</v>
      </c>
    </row>
    <row r="49" spans="1:13" ht="16.149999999999999" thickTop="1" thickBot="1" x14ac:dyDescent="0.5">
      <c r="A49" s="269"/>
      <c r="B49" s="270"/>
      <c r="C49" s="270"/>
      <c r="D49" s="270"/>
      <c r="E49" s="270"/>
      <c r="F49" s="270"/>
      <c r="G49" s="270"/>
      <c r="H49" s="270"/>
      <c r="I49" s="270"/>
      <c r="J49" s="270"/>
      <c r="K49" s="270"/>
      <c r="L49" s="270"/>
    </row>
    <row r="50" spans="1:13" s="47" customFormat="1" ht="16.149999999999999" thickTop="1" thickBot="1" x14ac:dyDescent="0.5">
      <c r="A50" s="176" t="s">
        <v>310</v>
      </c>
      <c r="B50" s="177">
        <v>17</v>
      </c>
      <c r="C50" s="178" t="s">
        <v>23</v>
      </c>
      <c r="D50" s="177">
        <v>10</v>
      </c>
      <c r="E50" s="178" t="s">
        <v>23</v>
      </c>
      <c r="F50" s="181"/>
      <c r="G50" s="182"/>
      <c r="H50" s="177">
        <v>16</v>
      </c>
      <c r="I50" s="178" t="s">
        <v>23</v>
      </c>
      <c r="J50" s="177" t="s">
        <v>6</v>
      </c>
      <c r="K50" s="178" t="s">
        <v>6</v>
      </c>
      <c r="L50" s="176">
        <v>4</v>
      </c>
    </row>
    <row r="51" spans="1:13" ht="16.149999999999999" thickTop="1" thickBot="1" x14ac:dyDescent="0.5">
      <c r="A51" s="176" t="s">
        <v>329</v>
      </c>
      <c r="B51" s="179"/>
      <c r="C51" s="180"/>
      <c r="D51" s="179">
        <v>10</v>
      </c>
      <c r="E51" s="180" t="s">
        <v>22</v>
      </c>
      <c r="F51" s="179"/>
      <c r="G51" s="180"/>
      <c r="H51" s="179"/>
      <c r="I51" s="180"/>
      <c r="J51" s="179"/>
      <c r="K51" s="180"/>
      <c r="L51" s="175" t="s">
        <v>6</v>
      </c>
      <c r="M51" s="44" t="s">
        <v>330</v>
      </c>
    </row>
    <row r="52" spans="1:13" ht="16.149999999999999" thickTop="1" thickBot="1" x14ac:dyDescent="0.5">
      <c r="A52" s="175" t="s">
        <v>311</v>
      </c>
      <c r="B52" s="179">
        <v>4</v>
      </c>
      <c r="C52" s="180" t="s">
        <v>23</v>
      </c>
      <c r="D52" s="179">
        <v>12</v>
      </c>
      <c r="E52" s="180" t="s">
        <v>23</v>
      </c>
      <c r="F52" s="179"/>
      <c r="G52" s="180"/>
      <c r="H52" s="179">
        <v>16</v>
      </c>
      <c r="I52" s="180" t="s">
        <v>23</v>
      </c>
      <c r="J52" s="179">
        <v>2</v>
      </c>
      <c r="K52" s="180" t="s">
        <v>23</v>
      </c>
      <c r="L52" s="175" t="s">
        <v>6</v>
      </c>
    </row>
    <row r="53" spans="1:13" ht="16.149999999999999" thickTop="1" thickBot="1" x14ac:dyDescent="0.5">
      <c r="A53" s="175" t="s">
        <v>312</v>
      </c>
      <c r="B53" s="179">
        <v>2</v>
      </c>
      <c r="C53" s="180" t="s">
        <v>23</v>
      </c>
      <c r="D53" s="179">
        <v>6</v>
      </c>
      <c r="E53" s="180" t="s">
        <v>23</v>
      </c>
      <c r="F53" s="179"/>
      <c r="G53" s="180"/>
      <c r="H53" s="179">
        <v>12</v>
      </c>
      <c r="I53" s="180" t="s">
        <v>23</v>
      </c>
      <c r="J53" s="179">
        <v>4</v>
      </c>
      <c r="K53" s="180" t="s">
        <v>23</v>
      </c>
      <c r="L53" s="175">
        <v>2</v>
      </c>
    </row>
    <row r="54" spans="1:13" ht="16.149999999999999" thickTop="1" thickBot="1" x14ac:dyDescent="0.5">
      <c r="A54" s="175" t="s">
        <v>313</v>
      </c>
      <c r="B54" s="179">
        <v>1</v>
      </c>
      <c r="C54" s="180"/>
      <c r="D54" s="179">
        <v>3</v>
      </c>
      <c r="E54" s="180" t="s">
        <v>23</v>
      </c>
      <c r="F54" s="179"/>
      <c r="G54" s="180"/>
      <c r="H54" s="179">
        <v>5</v>
      </c>
      <c r="I54" s="180" t="s">
        <v>23</v>
      </c>
      <c r="J54" s="179"/>
      <c r="K54" s="180"/>
      <c r="L54" s="175"/>
    </row>
    <row r="55" spans="1:13" ht="16.149999999999999" thickTop="1" thickBot="1" x14ac:dyDescent="0.5">
      <c r="A55" s="175" t="s">
        <v>277</v>
      </c>
      <c r="B55" s="179"/>
      <c r="C55" s="180"/>
      <c r="D55" s="179">
        <v>2</v>
      </c>
      <c r="E55" s="180" t="s">
        <v>23</v>
      </c>
      <c r="F55" s="179"/>
      <c r="G55" s="180"/>
      <c r="H55" s="179">
        <v>6</v>
      </c>
      <c r="I55" s="180" t="s">
        <v>23</v>
      </c>
      <c r="J55" s="179"/>
      <c r="K55" s="180"/>
      <c r="L55" s="175">
        <v>1</v>
      </c>
    </row>
    <row r="56" spans="1:13" ht="16.149999999999999" thickTop="1" thickBot="1" x14ac:dyDescent="0.5">
      <c r="A56" s="175" t="s">
        <v>291</v>
      </c>
      <c r="B56" s="179">
        <v>2</v>
      </c>
      <c r="C56" s="180" t="s">
        <v>23</v>
      </c>
      <c r="D56" s="179">
        <v>4</v>
      </c>
      <c r="E56" s="180" t="s">
        <v>23</v>
      </c>
      <c r="F56" s="179"/>
      <c r="G56" s="180"/>
      <c r="H56" s="179">
        <v>6</v>
      </c>
      <c r="I56" s="180" t="s">
        <v>23</v>
      </c>
      <c r="J56" s="179">
        <v>8</v>
      </c>
      <c r="K56" s="180" t="s">
        <v>23</v>
      </c>
      <c r="L56" s="175"/>
    </row>
    <row r="57" spans="1:13" s="47" customFormat="1" ht="16.149999999999999" thickTop="1" thickBot="1" x14ac:dyDescent="0.5">
      <c r="A57" s="62" t="s">
        <v>314</v>
      </c>
      <c r="B57" s="63"/>
      <c r="C57" s="64"/>
      <c r="D57" s="63">
        <v>3</v>
      </c>
      <c r="E57" s="64" t="s">
        <v>23</v>
      </c>
      <c r="F57" s="63"/>
      <c r="G57" s="64"/>
      <c r="H57" s="63">
        <v>4</v>
      </c>
      <c r="I57" s="64" t="s">
        <v>23</v>
      </c>
      <c r="J57" s="63">
        <v>2</v>
      </c>
      <c r="K57" s="64" t="s">
        <v>23</v>
      </c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193</v>
      </c>
      <c r="B63" s="49" t="s">
        <v>315</v>
      </c>
      <c r="E63" s="49"/>
      <c r="F63" s="58" t="s">
        <v>208</v>
      </c>
      <c r="G63" s="53">
        <f>B64*0.5</f>
        <v>149.5</v>
      </c>
    </row>
    <row r="64" spans="1:13" ht="16.149999999999999" thickTop="1" thickBot="1" x14ac:dyDescent="0.5">
      <c r="A64" s="55" t="s">
        <v>210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211</v>
      </c>
      <c r="B65" s="59">
        <f>ROUNDUP((B64/20)*5,0)</f>
        <v>75</v>
      </c>
      <c r="E65" s="258" t="s">
        <v>212</v>
      </c>
      <c r="F65" s="258"/>
      <c r="G65" s="258"/>
      <c r="H65" s="258"/>
      <c r="I65" s="258"/>
      <c r="J65" s="258"/>
      <c r="K65" s="258"/>
    </row>
    <row r="66" spans="1:16" ht="16.149999999999999" thickTop="1" thickBot="1" x14ac:dyDescent="0.5">
      <c r="A66" s="55" t="s">
        <v>161</v>
      </c>
      <c r="B66" s="55">
        <f>ROUNDUP((B64/20)*0.1,2)</f>
        <v>1.5</v>
      </c>
      <c r="C66" s="20" t="s">
        <v>55</v>
      </c>
      <c r="E66" s="258" t="s">
        <v>213</v>
      </c>
      <c r="F66" s="258"/>
      <c r="G66" s="258"/>
      <c r="H66" s="49" t="s">
        <v>117</v>
      </c>
      <c r="I66" s="258" t="s">
        <v>197</v>
      </c>
      <c r="J66" s="258"/>
      <c r="K66" s="258"/>
    </row>
    <row r="67" spans="1:16" ht="15" customHeight="1" thickTop="1" thickBot="1" x14ac:dyDescent="0.5">
      <c r="E67" s="265"/>
      <c r="F67" s="266"/>
      <c r="G67" s="267"/>
      <c r="H67" s="166"/>
      <c r="I67" s="265"/>
      <c r="J67" s="266"/>
      <c r="K67" s="267"/>
    </row>
    <row r="68" spans="1:16" ht="15" customHeight="1" thickBot="1" x14ac:dyDescent="0.5">
      <c r="E68" s="265"/>
      <c r="F68" s="266"/>
      <c r="G68" s="267"/>
      <c r="H68" s="166"/>
      <c r="I68" s="265"/>
      <c r="J68" s="266"/>
      <c r="K68" s="267"/>
    </row>
    <row r="69" spans="1:16" ht="15" customHeight="1" thickBot="1" x14ac:dyDescent="0.5">
      <c r="E69" s="265"/>
      <c r="F69" s="266"/>
      <c r="G69" s="267"/>
      <c r="H69" s="166"/>
      <c r="I69" s="265"/>
      <c r="J69" s="266"/>
      <c r="K69" s="267"/>
    </row>
    <row r="70" spans="1:16" ht="15.75" thickBot="1" x14ac:dyDescent="0.5">
      <c r="E70" s="265"/>
      <c r="F70" s="266"/>
      <c r="G70" s="267"/>
      <c r="H70" s="166"/>
      <c r="I70" s="265"/>
      <c r="J70" s="266"/>
      <c r="K70" s="267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386.90499999999997</v>
      </c>
      <c r="I72" s="48"/>
    </row>
    <row r="75" spans="1:16" ht="15.75" thickBot="1" x14ac:dyDescent="0.5">
      <c r="A75" s="80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77" t="s">
        <v>178</v>
      </c>
      <c r="E76" s="277"/>
      <c r="F76" s="277"/>
      <c r="G76" s="277"/>
      <c r="H76" s="277"/>
      <c r="I76" s="277"/>
      <c r="J76" s="277"/>
      <c r="K76" s="277"/>
      <c r="L76" s="277"/>
      <c r="M76" s="277"/>
      <c r="N76" s="277"/>
      <c r="O76" s="277"/>
      <c r="P76" s="277"/>
    </row>
    <row r="77" spans="1:16" ht="15.75" thickBot="1" x14ac:dyDescent="0.5">
      <c r="A77" s="49" t="s">
        <v>219</v>
      </c>
      <c r="B77" s="49">
        <v>8</v>
      </c>
      <c r="C77" s="67"/>
      <c r="D77" s="278" t="s">
        <v>316</v>
      </c>
      <c r="E77" s="279"/>
      <c r="F77" s="279"/>
      <c r="G77" s="279"/>
      <c r="H77" s="279"/>
      <c r="I77" s="279"/>
      <c r="J77" s="279"/>
      <c r="K77" s="279"/>
      <c r="L77" s="279"/>
      <c r="M77" s="279"/>
      <c r="N77" s="279"/>
      <c r="O77" s="279"/>
      <c r="P77" s="280"/>
    </row>
    <row r="78" spans="1:16" ht="15.75" thickBot="1" x14ac:dyDescent="0.5">
      <c r="A78" s="49" t="s">
        <v>215</v>
      </c>
      <c r="B78" s="49">
        <v>35</v>
      </c>
      <c r="C78" s="68">
        <f>B78</f>
        <v>35</v>
      </c>
      <c r="D78" s="192" t="s">
        <v>317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4"/>
    </row>
    <row r="79" spans="1:16" x14ac:dyDescent="0.45">
      <c r="A79" s="35"/>
      <c r="B79" s="35"/>
      <c r="C79" s="15"/>
      <c r="D79" s="192" t="s">
        <v>318</v>
      </c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6"/>
    </row>
    <row r="80" spans="1:16" x14ac:dyDescent="0.45">
      <c r="A80" s="35"/>
      <c r="B80" s="35"/>
      <c r="C80" s="15"/>
      <c r="D80" s="192" t="s">
        <v>319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320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262" t="s">
        <v>321</v>
      </c>
      <c r="E82" s="263"/>
      <c r="F82" s="263"/>
      <c r="G82" s="263"/>
      <c r="H82" s="263"/>
      <c r="I82" s="263"/>
      <c r="J82" s="263"/>
      <c r="K82" s="263"/>
      <c r="L82" s="263"/>
      <c r="M82" s="263"/>
      <c r="N82" s="263"/>
      <c r="O82" s="263"/>
      <c r="P82" s="264"/>
    </row>
    <row r="83" spans="1:16" ht="15.75" thickBot="1" x14ac:dyDescent="0.5">
      <c r="A83" s="35"/>
      <c r="B83" s="35"/>
      <c r="C83" s="15"/>
      <c r="D83" s="259" t="s">
        <v>322</v>
      </c>
      <c r="E83" s="260"/>
      <c r="F83" s="260"/>
      <c r="G83" s="260"/>
      <c r="H83" s="260"/>
      <c r="I83" s="260"/>
      <c r="J83" s="260"/>
      <c r="K83" s="260"/>
      <c r="L83" s="260"/>
      <c r="M83" s="260"/>
      <c r="N83" s="260"/>
      <c r="O83" s="260"/>
      <c r="P83" s="26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58" t="s">
        <v>178</v>
      </c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</row>
    <row r="87" spans="1:16" ht="15.75" thickBot="1" x14ac:dyDescent="0.5">
      <c r="A87" s="57" t="s">
        <v>219</v>
      </c>
      <c r="B87" s="57">
        <v>16</v>
      </c>
      <c r="C87" s="67"/>
      <c r="D87" s="254" t="s">
        <v>339</v>
      </c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6"/>
    </row>
    <row r="88" spans="1:16" ht="15.75" customHeight="1" thickBot="1" x14ac:dyDescent="0.5">
      <c r="A88" s="160" t="s">
        <v>215</v>
      </c>
      <c r="B88" s="160">
        <v>6</v>
      </c>
      <c r="C88" s="159">
        <f>B88</f>
        <v>6</v>
      </c>
      <c r="D88" s="251" t="s">
        <v>340</v>
      </c>
      <c r="E88" s="252"/>
      <c r="F88" s="252"/>
      <c r="G88" s="252"/>
      <c r="H88" s="252"/>
      <c r="I88" s="252"/>
      <c r="J88" s="252"/>
      <c r="K88" s="252"/>
      <c r="L88" s="252"/>
      <c r="M88" s="252"/>
      <c r="N88" s="252"/>
      <c r="O88" s="252"/>
      <c r="P88" s="253"/>
    </row>
    <row r="89" spans="1:16" ht="15.75" customHeight="1" x14ac:dyDescent="0.45">
      <c r="D89" s="245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1:16" ht="15.75" customHeight="1" x14ac:dyDescent="0.45">
      <c r="D90" s="245" t="s">
        <v>341</v>
      </c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1:16" ht="15.75" customHeight="1" x14ac:dyDescent="0.45">
      <c r="D91" s="248" t="s">
        <v>342</v>
      </c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50"/>
    </row>
    <row r="92" spans="1:16" ht="15.75" thickBot="1" x14ac:dyDescent="0.5"/>
    <row r="93" spans="1:16" ht="15.75" thickBot="1" x14ac:dyDescent="0.5">
      <c r="A93" s="49" t="s">
        <v>217</v>
      </c>
      <c r="B93" s="49" t="s">
        <v>166</v>
      </c>
      <c r="C93" s="49" t="s">
        <v>117</v>
      </c>
      <c r="D93" s="258" t="s">
        <v>178</v>
      </c>
      <c r="E93" s="258"/>
      <c r="F93" s="258"/>
      <c r="G93" s="258"/>
      <c r="H93" s="258"/>
      <c r="I93" s="258"/>
      <c r="J93" s="258"/>
      <c r="K93" s="258"/>
      <c r="L93" s="258"/>
      <c r="M93" s="258"/>
      <c r="N93" s="258"/>
      <c r="O93" s="258"/>
      <c r="P93" s="258"/>
    </row>
    <row r="94" spans="1:16" ht="15.75" thickBot="1" x14ac:dyDescent="0.5">
      <c r="A94" s="49"/>
      <c r="B94" s="49">
        <v>20</v>
      </c>
      <c r="C94" s="68">
        <f>B94*2</f>
        <v>40</v>
      </c>
      <c r="D94" s="271" t="s">
        <v>323</v>
      </c>
      <c r="E94" s="272"/>
      <c r="F94" s="272"/>
      <c r="G94" s="272"/>
      <c r="H94" s="272"/>
      <c r="I94" s="272"/>
      <c r="J94" s="272"/>
      <c r="K94" s="272"/>
      <c r="L94" s="272"/>
      <c r="M94" s="272"/>
      <c r="N94" s="272"/>
      <c r="O94" s="272"/>
      <c r="P94" s="273"/>
    </row>
    <row r="95" spans="1:16" ht="35.25" customHeight="1" thickBot="1" x14ac:dyDescent="0.5">
      <c r="D95" s="274"/>
      <c r="E95" s="275"/>
      <c r="F95" s="275"/>
      <c r="G95" s="275"/>
      <c r="H95" s="275"/>
      <c r="I95" s="275"/>
      <c r="J95" s="275"/>
      <c r="K95" s="275"/>
      <c r="L95" s="275"/>
      <c r="M95" s="275"/>
      <c r="N95" s="275"/>
      <c r="O95" s="275"/>
      <c r="P95" s="276"/>
    </row>
    <row r="96" spans="1:16" ht="15.75" thickBot="1" x14ac:dyDescent="0.5">
      <c r="A96" s="20" t="s">
        <v>6</v>
      </c>
    </row>
    <row r="97" spans="1:17" ht="15.75" thickBot="1" x14ac:dyDescent="0.5">
      <c r="A97" s="49" t="s">
        <v>218</v>
      </c>
      <c r="B97" s="49" t="s">
        <v>166</v>
      </c>
      <c r="C97" s="49" t="s">
        <v>117</v>
      </c>
      <c r="D97" s="258" t="s">
        <v>178</v>
      </c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</row>
    <row r="98" spans="1:17" ht="15.75" thickBot="1" x14ac:dyDescent="0.5">
      <c r="A98" s="49"/>
      <c r="B98" s="49">
        <v>7</v>
      </c>
      <c r="C98" s="68">
        <f>B98*4</f>
        <v>28</v>
      </c>
      <c r="D98" s="191" t="s">
        <v>324</v>
      </c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5"/>
    </row>
    <row r="99" spans="1:17" ht="15.75" thickBot="1" x14ac:dyDescent="0.5">
      <c r="D99" s="206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8"/>
    </row>
    <row r="102" spans="1:17" x14ac:dyDescent="0.45">
      <c r="A102" s="163" t="s">
        <v>3</v>
      </c>
      <c r="B102" s="164">
        <f>C78+C88+C94+C98</f>
        <v>109</v>
      </c>
    </row>
    <row r="103" spans="1:17" x14ac:dyDescent="0.4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ht="15.75" thickBot="1" x14ac:dyDescent="0.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C105" s="148" t="s">
        <v>57</v>
      </c>
      <c r="D105" s="61">
        <f>H72</f>
        <v>386.90499999999997</v>
      </c>
    </row>
  </sheetData>
  <sheetProtection algorithmName="SHA-512" hashValue="wdroKYWlYwOn987IrQeYifmD5I9jYTrGqM8S/S41XmqOFCzFWk5zCNtzDJP0KFuZ5OQtwYXMgN1tqaLjKWYaSw==" saltValue="I10V74SuSSR8BbE6oERSEA==" spinCount="100000" sheet="1" objects="1" scenarios="1"/>
  <mergeCells count="65">
    <mergeCell ref="M16:P16"/>
    <mergeCell ref="N17:N18"/>
    <mergeCell ref="M17:M18"/>
    <mergeCell ref="O17:O18"/>
    <mergeCell ref="P17:P1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4:P95"/>
    <mergeCell ref="D97:P97"/>
    <mergeCell ref="N6:P6"/>
    <mergeCell ref="D76:P76"/>
    <mergeCell ref="D77:P77"/>
    <mergeCell ref="D93:P93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B48:B49"/>
    <mergeCell ref="C48:C49"/>
    <mergeCell ref="I68:K68"/>
    <mergeCell ref="E65:K65"/>
    <mergeCell ref="E68:G68"/>
    <mergeCell ref="E66:G66"/>
    <mergeCell ref="E67:G6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D89:P89"/>
    <mergeCell ref="D90:P90"/>
    <mergeCell ref="D91:P91"/>
    <mergeCell ref="D88:P88"/>
    <mergeCell ref="D87:P87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7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89" t="s">
        <v>241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91"/>
      <c r="C5" s="292" t="s">
        <v>221</v>
      </c>
      <c r="D5" s="293"/>
      <c r="E5" s="293"/>
      <c r="F5" s="293"/>
      <c r="G5" s="293"/>
      <c r="H5" s="293"/>
      <c r="I5" s="294"/>
      <c r="J5" s="17"/>
      <c r="K5" s="290" t="s">
        <v>222</v>
      </c>
      <c r="L5" s="290"/>
      <c r="M5" s="290"/>
      <c r="N5" s="290"/>
      <c r="O5" s="290"/>
      <c r="P5" s="290"/>
    </row>
    <row r="6" spans="1:16" s="11" customFormat="1" ht="18" thickBot="1" x14ac:dyDescent="0.55000000000000004">
      <c r="B6" s="29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SUM(C11:C32)</f>
        <v>287</v>
      </c>
      <c r="D7" s="41">
        <f t="shared" ref="D7:P7" si="0">SUM(D11:D32)</f>
        <v>1</v>
      </c>
      <c r="E7" s="41">
        <f t="shared" si="0"/>
        <v>7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si="0"/>
        <v>17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90" t="s">
        <v>223</v>
      </c>
      <c r="D9" s="290"/>
      <c r="E9" s="290"/>
      <c r="F9" s="290"/>
      <c r="G9" s="290"/>
      <c r="H9" s="290"/>
      <c r="I9" s="40"/>
      <c r="K9" s="290" t="s">
        <v>224</v>
      </c>
      <c r="L9" s="290"/>
      <c r="M9" s="290"/>
      <c r="N9" s="290"/>
      <c r="O9" s="290"/>
      <c r="P9" s="290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246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247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30" customFormat="1" ht="18" thickBot="1" x14ac:dyDescent="0.55000000000000004">
      <c r="A13" s="33"/>
      <c r="B13" s="170" t="s">
        <v>248</v>
      </c>
      <c r="C13" s="183">
        <v>0</v>
      </c>
      <c r="D13" s="172">
        <v>0</v>
      </c>
      <c r="E13" s="172">
        <v>3</v>
      </c>
      <c r="F13" s="172">
        <v>3</v>
      </c>
      <c r="G13" s="172">
        <v>0</v>
      </c>
      <c r="H13" s="172">
        <v>0</v>
      </c>
      <c r="I13" s="172">
        <v>0</v>
      </c>
      <c r="J13" s="169" t="s">
        <v>6</v>
      </c>
      <c r="K13" s="172">
        <v>1</v>
      </c>
      <c r="L13" s="172">
        <v>0</v>
      </c>
      <c r="M13" s="172">
        <v>0</v>
      </c>
      <c r="N13" s="172">
        <v>0</v>
      </c>
      <c r="O13" s="172">
        <v>0</v>
      </c>
      <c r="P13" s="172">
        <v>0</v>
      </c>
    </row>
    <row r="14" spans="1:16" s="198" customFormat="1" ht="18" thickBot="1" x14ac:dyDescent="0.55000000000000004">
      <c r="B14" s="199" t="s">
        <v>286</v>
      </c>
      <c r="C14" s="183">
        <v>0</v>
      </c>
      <c r="D14" s="172">
        <v>1</v>
      </c>
      <c r="E14" s="172">
        <v>1</v>
      </c>
      <c r="F14" s="172">
        <v>0</v>
      </c>
      <c r="G14" s="172">
        <v>0</v>
      </c>
      <c r="H14" s="172">
        <v>0</v>
      </c>
      <c r="I14" s="172">
        <v>0</v>
      </c>
      <c r="K14" s="172">
        <v>0</v>
      </c>
      <c r="L14" s="172">
        <v>0</v>
      </c>
      <c r="M14" s="172">
        <v>1</v>
      </c>
      <c r="N14" s="172">
        <v>0</v>
      </c>
      <c r="O14" s="172">
        <v>0</v>
      </c>
      <c r="P14" s="172">
        <v>0</v>
      </c>
    </row>
    <row r="15" spans="1:16" s="30" customFormat="1" ht="18" thickBot="1" x14ac:dyDescent="0.55000000000000004">
      <c r="A15" s="33"/>
      <c r="B15" s="170" t="s">
        <v>249</v>
      </c>
      <c r="C15" s="183">
        <v>7</v>
      </c>
      <c r="D15" s="172">
        <v>0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250</v>
      </c>
      <c r="C16" s="183">
        <v>40</v>
      </c>
      <c r="D16" s="172">
        <v>0</v>
      </c>
      <c r="E16" s="172">
        <v>1</v>
      </c>
      <c r="F16" s="172">
        <v>3</v>
      </c>
      <c r="G16" s="172">
        <v>0</v>
      </c>
      <c r="H16" s="172">
        <v>0</v>
      </c>
      <c r="I16" s="172">
        <v>0</v>
      </c>
      <c r="J16" s="169" t="s">
        <v>6</v>
      </c>
      <c r="K16" s="172">
        <v>1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251</v>
      </c>
      <c r="C17" s="183">
        <v>15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252</v>
      </c>
      <c r="C18" s="183">
        <v>0</v>
      </c>
      <c r="D18" s="172">
        <v>0</v>
      </c>
      <c r="E18" s="172">
        <v>0</v>
      </c>
      <c r="F18" s="172">
        <v>3</v>
      </c>
      <c r="G18" s="172">
        <v>2</v>
      </c>
      <c r="H18" s="172">
        <v>3</v>
      </c>
      <c r="I18" s="172">
        <v>1</v>
      </c>
      <c r="J18" s="169" t="s">
        <v>6</v>
      </c>
      <c r="K18" s="172">
        <v>7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253</v>
      </c>
      <c r="C19" s="183">
        <v>5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/>
      <c r="K19" s="172">
        <v>0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281</v>
      </c>
      <c r="C20" s="183">
        <v>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/>
      <c r="K20" s="172">
        <v>0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254</v>
      </c>
      <c r="C21" s="183">
        <v>2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3" customFormat="1" ht="18" thickBot="1" x14ac:dyDescent="0.55000000000000004">
      <c r="B22" s="170" t="s">
        <v>331</v>
      </c>
      <c r="C22" s="183">
        <v>31</v>
      </c>
      <c r="D22" s="172">
        <v>0</v>
      </c>
      <c r="E22" s="172">
        <v>0</v>
      </c>
      <c r="F22" s="172">
        <v>1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211" customFormat="1" ht="18" thickBot="1" x14ac:dyDescent="0.55000000000000004">
      <c r="B23" s="199" t="s">
        <v>332</v>
      </c>
      <c r="C23" s="183">
        <v>10</v>
      </c>
      <c r="D23" s="210">
        <v>0</v>
      </c>
      <c r="E23" s="210">
        <v>0</v>
      </c>
      <c r="F23" s="210">
        <v>0</v>
      </c>
      <c r="G23" s="210">
        <v>0</v>
      </c>
      <c r="H23" s="210">
        <v>0</v>
      </c>
      <c r="I23" s="210">
        <v>0</v>
      </c>
      <c r="K23" s="210">
        <v>0</v>
      </c>
      <c r="L23" s="210">
        <v>0</v>
      </c>
      <c r="M23" s="210">
        <v>0</v>
      </c>
      <c r="N23" s="210">
        <v>0</v>
      </c>
      <c r="O23" s="210">
        <v>0</v>
      </c>
      <c r="P23" s="210">
        <v>0</v>
      </c>
    </row>
    <row r="24" spans="1:16" s="33" customFormat="1" ht="18" thickBot="1" x14ac:dyDescent="0.55000000000000004">
      <c r="B24" s="170" t="s">
        <v>255</v>
      </c>
      <c r="C24" s="183">
        <v>16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256</v>
      </c>
      <c r="C25" s="183">
        <v>4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3" customFormat="1" ht="18" thickBot="1" x14ac:dyDescent="0.55000000000000004">
      <c r="B26" s="170" t="s">
        <v>257</v>
      </c>
      <c r="C26" s="183">
        <v>15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258</v>
      </c>
      <c r="C27" s="183">
        <v>4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259</v>
      </c>
      <c r="C28" s="183">
        <v>8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260</v>
      </c>
      <c r="C29" s="183">
        <v>0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261</v>
      </c>
      <c r="C30" s="183">
        <v>0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262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263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9" s="33" customFormat="1" x14ac:dyDescent="0.5"/>
    <row r="34" spans="2:9" x14ac:dyDescent="0.5">
      <c r="D34" s="28"/>
    </row>
    <row r="35" spans="2:9" x14ac:dyDescent="0.5">
      <c r="B35" s="295" t="s">
        <v>233</v>
      </c>
      <c r="C35" s="296"/>
      <c r="D35" s="296"/>
      <c r="E35" s="296"/>
      <c r="F35" s="296"/>
      <c r="G35" s="297"/>
      <c r="H35" s="28"/>
    </row>
    <row r="36" spans="2:9" x14ac:dyDescent="0.5">
      <c r="B36" s="42" t="s">
        <v>180</v>
      </c>
      <c r="C36" s="42" t="s">
        <v>213</v>
      </c>
      <c r="D36" s="42" t="s">
        <v>225</v>
      </c>
      <c r="E36" s="149" t="s">
        <v>117</v>
      </c>
      <c r="F36" s="150" t="s">
        <v>7</v>
      </c>
      <c r="G36" s="42" t="s">
        <v>122</v>
      </c>
    </row>
    <row r="37" spans="2:9" s="200" customFormat="1" x14ac:dyDescent="0.5">
      <c r="B37" s="173" t="str">
        <f>_xlfn.CONCAT(D37," en ",C37)</f>
        <v>Comida en Irlanda</v>
      </c>
      <c r="C37" s="173" t="s">
        <v>285</v>
      </c>
      <c r="D37" s="173" t="s">
        <v>92</v>
      </c>
      <c r="E37" s="149">
        <v>60</v>
      </c>
      <c r="F37" s="151">
        <v>0</v>
      </c>
      <c r="G37" s="173" t="s">
        <v>10</v>
      </c>
    </row>
    <row r="38" spans="2:9" x14ac:dyDescent="0.5">
      <c r="B38" s="42" t="str">
        <f>_xlfn.CONCAT(D38," en ",C38)</f>
        <v>Mat Primas 1 en India</v>
      </c>
      <c r="C38" s="42" t="s">
        <v>246</v>
      </c>
      <c r="D38" s="42" t="s">
        <v>264</v>
      </c>
      <c r="E38" s="197">
        <v>55</v>
      </c>
      <c r="F38" s="151">
        <v>0</v>
      </c>
      <c r="G38" s="42" t="s">
        <v>120</v>
      </c>
    </row>
    <row r="39" spans="2:9" s="171" customFormat="1" x14ac:dyDescent="0.5">
      <c r="B39" s="173" t="str">
        <f t="shared" ref="B39:B64" si="1">_xlfn.CONCAT(D39," en ",C39)</f>
        <v>Mat Primas 2 en India</v>
      </c>
      <c r="C39" s="173" t="s">
        <v>246</v>
      </c>
      <c r="D39" s="173" t="s">
        <v>265</v>
      </c>
      <c r="E39" s="197">
        <v>55</v>
      </c>
      <c r="F39" s="151">
        <v>0</v>
      </c>
      <c r="G39" s="173" t="s">
        <v>120</v>
      </c>
    </row>
    <row r="40" spans="2:9" s="171" customFormat="1" x14ac:dyDescent="0.5">
      <c r="B40" s="173" t="str">
        <f t="shared" si="1"/>
        <v>Exótico 1 en India</v>
      </c>
      <c r="C40" s="173" t="s">
        <v>246</v>
      </c>
      <c r="D40" s="173" t="s">
        <v>266</v>
      </c>
      <c r="E40" s="197">
        <v>55</v>
      </c>
      <c r="F40" s="151">
        <v>0</v>
      </c>
      <c r="G40" s="173" t="s">
        <v>120</v>
      </c>
    </row>
    <row r="41" spans="2:9" s="171" customFormat="1" x14ac:dyDescent="0.5">
      <c r="B41" s="173" t="str">
        <f t="shared" si="1"/>
        <v>Exótico 2 en India</v>
      </c>
      <c r="C41" s="173" t="s">
        <v>246</v>
      </c>
      <c r="D41" s="173" t="s">
        <v>267</v>
      </c>
      <c r="E41" s="197">
        <v>55</v>
      </c>
      <c r="F41" s="151">
        <v>0</v>
      </c>
      <c r="G41" s="173" t="s">
        <v>120</v>
      </c>
    </row>
    <row r="42" spans="2:9" s="171" customFormat="1" x14ac:dyDescent="0.5">
      <c r="B42" s="173" t="str">
        <f t="shared" si="1"/>
        <v>Comida 1 en India</v>
      </c>
      <c r="C42" s="173" t="s">
        <v>246</v>
      </c>
      <c r="D42" s="173" t="s">
        <v>268</v>
      </c>
      <c r="E42" s="197">
        <v>60</v>
      </c>
      <c r="F42" s="151">
        <v>0</v>
      </c>
      <c r="G42" s="173" t="s">
        <v>120</v>
      </c>
    </row>
    <row r="43" spans="2:9" s="171" customFormat="1" x14ac:dyDescent="0.5">
      <c r="B43" s="173" t="str">
        <f t="shared" si="1"/>
        <v>Comida 2 en India</v>
      </c>
      <c r="C43" s="173" t="s">
        <v>246</v>
      </c>
      <c r="D43" s="173" t="s">
        <v>269</v>
      </c>
      <c r="E43" s="197">
        <v>60</v>
      </c>
      <c r="F43" s="151">
        <v>0</v>
      </c>
      <c r="G43" s="173" t="s">
        <v>120</v>
      </c>
    </row>
    <row r="44" spans="2:9" s="171" customFormat="1" x14ac:dyDescent="0.5">
      <c r="B44" s="173" t="str">
        <f t="shared" si="1"/>
        <v>Industria 1 en India</v>
      </c>
      <c r="C44" s="173" t="s">
        <v>246</v>
      </c>
      <c r="D44" s="173" t="s">
        <v>270</v>
      </c>
      <c r="E44" s="197">
        <v>85</v>
      </c>
      <c r="F44" s="151">
        <v>0</v>
      </c>
      <c r="G44" s="173" t="s">
        <v>120</v>
      </c>
    </row>
    <row r="45" spans="2:9" s="171" customFormat="1" x14ac:dyDescent="0.5">
      <c r="B45" s="173" t="str">
        <f t="shared" si="1"/>
        <v>Industria 2 en India</v>
      </c>
      <c r="C45" s="173" t="s">
        <v>246</v>
      </c>
      <c r="D45" s="173" t="s">
        <v>271</v>
      </c>
      <c r="E45" s="197">
        <v>90</v>
      </c>
      <c r="F45" s="151">
        <v>0.73</v>
      </c>
      <c r="G45" s="173" t="s">
        <v>120</v>
      </c>
    </row>
    <row r="46" spans="2:9" s="171" customFormat="1" x14ac:dyDescent="0.5">
      <c r="B46" s="173" t="str">
        <f t="shared" si="1"/>
        <v>Industria en Canada</v>
      </c>
      <c r="C46" s="173" t="s">
        <v>247</v>
      </c>
      <c r="D46" s="173" t="s">
        <v>135</v>
      </c>
      <c r="E46" s="197">
        <v>80</v>
      </c>
      <c r="F46" s="151">
        <v>0</v>
      </c>
      <c r="G46" s="173" t="s">
        <v>10</v>
      </c>
    </row>
    <row r="47" spans="2:9" s="171" customFormat="1" x14ac:dyDescent="0.5">
      <c r="B47" s="173" t="str">
        <f t="shared" si="1"/>
        <v>Hierro 1 en Canada</v>
      </c>
      <c r="C47" s="173" t="s">
        <v>247</v>
      </c>
      <c r="D47" s="173" t="s">
        <v>272</v>
      </c>
      <c r="E47" s="197">
        <v>60</v>
      </c>
      <c r="F47" s="151">
        <v>0</v>
      </c>
      <c r="G47" s="173" t="s">
        <v>10</v>
      </c>
      <c r="I47" s="216"/>
    </row>
    <row r="48" spans="2:9" s="171" customFormat="1" x14ac:dyDescent="0.5">
      <c r="B48" s="173" t="str">
        <f t="shared" si="1"/>
        <v>Hierro 2 en Canada</v>
      </c>
      <c r="C48" s="173" t="s">
        <v>247</v>
      </c>
      <c r="D48" s="173" t="s">
        <v>273</v>
      </c>
      <c r="E48" s="197">
        <v>60</v>
      </c>
      <c r="F48" s="151">
        <v>0</v>
      </c>
      <c r="G48" s="173" t="s">
        <v>10</v>
      </c>
    </row>
    <row r="49" spans="2:7" s="171" customFormat="1" x14ac:dyDescent="0.5">
      <c r="B49" s="173" t="str">
        <f t="shared" si="1"/>
        <v>Comida 1 en Canada</v>
      </c>
      <c r="C49" s="173" t="s">
        <v>247</v>
      </c>
      <c r="D49" s="173" t="s">
        <v>268</v>
      </c>
      <c r="E49" s="197">
        <v>60</v>
      </c>
      <c r="F49" s="151">
        <v>0</v>
      </c>
      <c r="G49" s="173" t="s">
        <v>10</v>
      </c>
    </row>
    <row r="50" spans="2:7" s="171" customFormat="1" x14ac:dyDescent="0.5">
      <c r="B50" s="173" t="str">
        <f t="shared" si="1"/>
        <v>Comida 2 en Canada</v>
      </c>
      <c r="C50" s="173" t="s">
        <v>247</v>
      </c>
      <c r="D50" s="173" t="s">
        <v>269</v>
      </c>
      <c r="E50" s="197">
        <v>60</v>
      </c>
      <c r="F50" s="151">
        <v>0</v>
      </c>
      <c r="G50" s="173" t="s">
        <v>10</v>
      </c>
    </row>
    <row r="51" spans="2:7" s="171" customFormat="1" x14ac:dyDescent="0.5">
      <c r="B51" s="173" t="str">
        <f t="shared" si="1"/>
        <v>Mat Prima en Australia</v>
      </c>
      <c r="C51" s="173" t="s">
        <v>277</v>
      </c>
      <c r="D51" s="173" t="s">
        <v>276</v>
      </c>
      <c r="E51" s="197">
        <v>60</v>
      </c>
      <c r="F51" s="151">
        <v>0</v>
      </c>
      <c r="G51" s="173" t="s">
        <v>10</v>
      </c>
    </row>
    <row r="52" spans="2:7" s="171" customFormat="1" x14ac:dyDescent="0.5">
      <c r="B52" s="173" t="str">
        <f t="shared" si="1"/>
        <v>Comida 1 en Australia</v>
      </c>
      <c r="C52" s="173" t="s">
        <v>277</v>
      </c>
      <c r="D52" s="173" t="s">
        <v>268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1"/>
        <v>Comida 2 en Australia</v>
      </c>
      <c r="C53" s="173" t="s">
        <v>277</v>
      </c>
      <c r="D53" s="173" t="s">
        <v>269</v>
      </c>
      <c r="E53" s="197">
        <v>65</v>
      </c>
      <c r="F53" s="151">
        <v>0</v>
      </c>
      <c r="G53" s="173" t="s">
        <v>10</v>
      </c>
    </row>
    <row r="54" spans="2:7" s="171" customFormat="1" x14ac:dyDescent="0.5">
      <c r="B54" s="173" t="str">
        <f t="shared" si="1"/>
        <v>Exótico en Jamaica</v>
      </c>
      <c r="C54" s="173" t="s">
        <v>249</v>
      </c>
      <c r="D54" s="173" t="s">
        <v>279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1"/>
        <v>Mat Primas 1 en Egipto</v>
      </c>
      <c r="C55" s="173" t="s">
        <v>250</v>
      </c>
      <c r="D55" s="173" t="s">
        <v>264</v>
      </c>
      <c r="E55" s="197">
        <v>65</v>
      </c>
      <c r="F55" s="151">
        <v>0</v>
      </c>
      <c r="G55" s="173" t="s">
        <v>10</v>
      </c>
    </row>
    <row r="56" spans="2:7" s="171" customFormat="1" x14ac:dyDescent="0.5">
      <c r="B56" s="173" t="str">
        <f t="shared" si="1"/>
        <v>Mat Primas 2 en Egipto</v>
      </c>
      <c r="C56" s="173" t="s">
        <v>250</v>
      </c>
      <c r="D56" s="173" t="s">
        <v>265</v>
      </c>
      <c r="E56" s="197">
        <v>65</v>
      </c>
      <c r="F56" s="151">
        <v>0</v>
      </c>
      <c r="G56" s="173" t="s">
        <v>10</v>
      </c>
    </row>
    <row r="57" spans="2:7" s="171" customFormat="1" x14ac:dyDescent="0.5">
      <c r="B57" s="173" t="str">
        <f t="shared" si="1"/>
        <v>Comida en Egipto</v>
      </c>
      <c r="C57" s="173" t="s">
        <v>250</v>
      </c>
      <c r="D57" s="173" t="s">
        <v>92</v>
      </c>
      <c r="E57" s="197">
        <v>70</v>
      </c>
      <c r="F57" s="151">
        <v>0</v>
      </c>
      <c r="G57" s="173" t="s">
        <v>10</v>
      </c>
    </row>
    <row r="58" spans="2:7" s="171" customFormat="1" x14ac:dyDescent="0.5">
      <c r="B58" s="173" t="str">
        <f t="shared" si="1"/>
        <v>Exótico en Ghana</v>
      </c>
      <c r="C58" s="173" t="s">
        <v>281</v>
      </c>
      <c r="D58" s="173" t="s">
        <v>279</v>
      </c>
      <c r="E58" s="197">
        <v>60</v>
      </c>
      <c r="F58" s="151">
        <v>0</v>
      </c>
      <c r="G58" s="173" t="s">
        <v>10</v>
      </c>
    </row>
    <row r="59" spans="2:7" s="171" customFormat="1" x14ac:dyDescent="0.5">
      <c r="B59" s="173" t="str">
        <f t="shared" si="1"/>
        <v>Exótico en Nigeria</v>
      </c>
      <c r="C59" s="173" t="s">
        <v>251</v>
      </c>
      <c r="D59" s="173" t="s">
        <v>279</v>
      </c>
      <c r="E59" s="197">
        <v>55</v>
      </c>
      <c r="F59" s="151">
        <v>0</v>
      </c>
      <c r="G59" s="173" t="s">
        <v>10</v>
      </c>
    </row>
    <row r="60" spans="2:7" s="171" customFormat="1" x14ac:dyDescent="0.5">
      <c r="B60" s="173" t="str">
        <f t="shared" si="1"/>
        <v>Carbón en El Cabo</v>
      </c>
      <c r="C60" s="173" t="s">
        <v>283</v>
      </c>
      <c r="D60" s="173" t="s">
        <v>95</v>
      </c>
      <c r="E60" s="197">
        <v>55</v>
      </c>
      <c r="F60" s="151">
        <v>0</v>
      </c>
      <c r="G60" s="173" t="s">
        <v>120</v>
      </c>
    </row>
    <row r="61" spans="2:7" s="171" customFormat="1" x14ac:dyDescent="0.5">
      <c r="B61" s="173" t="str">
        <f t="shared" si="1"/>
        <v>Industria en El Cabo</v>
      </c>
      <c r="C61" s="173" t="s">
        <v>283</v>
      </c>
      <c r="D61" s="173" t="s">
        <v>135</v>
      </c>
      <c r="E61" s="197">
        <v>85</v>
      </c>
      <c r="F61" s="151">
        <v>0</v>
      </c>
      <c r="G61" s="173" t="s">
        <v>120</v>
      </c>
    </row>
    <row r="62" spans="2:7" s="171" customFormat="1" x14ac:dyDescent="0.5">
      <c r="B62" s="173" t="str">
        <f t="shared" si="1"/>
        <v>Exótico en Kenia</v>
      </c>
      <c r="C62" s="173" t="s">
        <v>255</v>
      </c>
      <c r="D62" s="173" t="s">
        <v>279</v>
      </c>
      <c r="E62" s="197">
        <v>60</v>
      </c>
      <c r="F62" s="151">
        <v>0</v>
      </c>
      <c r="G62" s="173" t="s">
        <v>10</v>
      </c>
    </row>
    <row r="63" spans="2:7" s="216" customFormat="1" x14ac:dyDescent="0.5">
      <c r="B63" s="173" t="str">
        <f t="shared" si="1"/>
        <v>Comida en Rodesia</v>
      </c>
      <c r="C63" s="173" t="s">
        <v>351</v>
      </c>
      <c r="D63" s="173" t="s">
        <v>92</v>
      </c>
      <c r="E63" s="197">
        <v>70</v>
      </c>
      <c r="F63" s="151">
        <v>0</v>
      </c>
      <c r="G63" s="173" t="s">
        <v>120</v>
      </c>
    </row>
    <row r="64" spans="2:7" s="171" customFormat="1" x14ac:dyDescent="0.5">
      <c r="B64" s="173" t="str">
        <f t="shared" si="1"/>
        <v>Exótico en Malasia</v>
      </c>
      <c r="C64" s="173" t="s">
        <v>259</v>
      </c>
      <c r="D64" s="173" t="s">
        <v>279</v>
      </c>
      <c r="E64" s="197">
        <v>65</v>
      </c>
      <c r="F64" s="151">
        <v>0</v>
      </c>
      <c r="G64" s="173" t="s">
        <v>10</v>
      </c>
    </row>
    <row r="65" spans="4:16" x14ac:dyDescent="0.5">
      <c r="D65" s="287"/>
      <c r="E65" s="287"/>
      <c r="F65" s="13"/>
      <c r="G65" s="28"/>
    </row>
    <row r="66" spans="4:16" x14ac:dyDescent="0.5">
      <c r="D66" s="287"/>
      <c r="E66" s="287"/>
      <c r="F66" s="13"/>
      <c r="G66" s="28"/>
    </row>
    <row r="67" spans="4:16" x14ac:dyDescent="0.5">
      <c r="D67" s="287"/>
      <c r="E67" s="287"/>
      <c r="F67" s="13"/>
      <c r="G67" s="28"/>
    </row>
    <row r="68" spans="4:16" x14ac:dyDescent="0.5">
      <c r="D68" s="287"/>
      <c r="E68" s="287"/>
      <c r="F68" s="287"/>
      <c r="G68" s="14"/>
    </row>
    <row r="71" spans="4:16" x14ac:dyDescent="0.5">
      <c r="D71" s="287"/>
      <c r="E71" s="287"/>
      <c r="F71" s="287"/>
      <c r="G71" s="287"/>
      <c r="H71" s="287"/>
      <c r="I71" s="287"/>
      <c r="K71" s="287"/>
      <c r="L71" s="287"/>
      <c r="M71" s="287"/>
      <c r="N71" s="287"/>
      <c r="O71" s="287"/>
      <c r="P71" s="287"/>
    </row>
    <row r="75" spans="4:16" x14ac:dyDescent="0.5">
      <c r="D75" s="287"/>
      <c r="E75" s="287"/>
      <c r="F75" s="14"/>
      <c r="G75" s="28"/>
      <c r="I75" s="28"/>
    </row>
    <row r="76" spans="4:16" x14ac:dyDescent="0.5">
      <c r="D76" s="287"/>
      <c r="E76" s="287"/>
      <c r="F76" s="14"/>
      <c r="G76" s="28"/>
    </row>
    <row r="77" spans="4:16" x14ac:dyDescent="0.5">
      <c r="D77" s="287"/>
      <c r="E77" s="287"/>
      <c r="F77" s="14"/>
      <c r="G77" s="28"/>
    </row>
    <row r="78" spans="4:16" x14ac:dyDescent="0.5">
      <c r="D78" s="287"/>
      <c r="E78" s="287"/>
      <c r="F78" s="14"/>
      <c r="G78" s="28"/>
    </row>
    <row r="79" spans="4:16" x14ac:dyDescent="0.5">
      <c r="D79" s="287"/>
      <c r="E79" s="287"/>
      <c r="F79" s="13"/>
      <c r="G79" s="28"/>
      <c r="I79" s="28"/>
    </row>
    <row r="80" spans="4:16" x14ac:dyDescent="0.5">
      <c r="D80" s="287"/>
      <c r="E80" s="287"/>
      <c r="F80" s="13"/>
      <c r="G80" s="28"/>
    </row>
    <row r="81" spans="2:17" x14ac:dyDescent="0.5">
      <c r="D81" s="287"/>
      <c r="E81" s="287"/>
      <c r="F81" s="287"/>
      <c r="G81" s="14"/>
    </row>
    <row r="82" spans="2:17" x14ac:dyDescent="0.5">
      <c r="D82" s="28"/>
      <c r="G82" s="14"/>
      <c r="H82" s="28"/>
    </row>
    <row r="83" spans="2:17" ht="17.649999999999999" customHeight="1" x14ac:dyDescent="0.5"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2:17" x14ac:dyDescent="0.5"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</row>
    <row r="87" spans="2:17" x14ac:dyDescent="0.5">
      <c r="B87" s="28"/>
      <c r="E87" s="28"/>
    </row>
    <row r="88" spans="2:17" x14ac:dyDescent="0.5">
      <c r="C88" s="28"/>
    </row>
    <row r="89" spans="2:17" x14ac:dyDescent="0.5">
      <c r="D89" s="287"/>
      <c r="E89" s="287"/>
      <c r="F89" s="287"/>
      <c r="G89" s="287"/>
      <c r="H89" s="287"/>
      <c r="I89" s="287"/>
      <c r="K89" s="287"/>
      <c r="L89" s="287"/>
      <c r="M89" s="287"/>
      <c r="N89" s="287"/>
      <c r="O89" s="287"/>
      <c r="P89" s="287"/>
    </row>
    <row r="92" spans="2:17" x14ac:dyDescent="0.5">
      <c r="D92" s="28"/>
    </row>
    <row r="93" spans="2:17" x14ac:dyDescent="0.5">
      <c r="D93" s="287"/>
      <c r="E93" s="287"/>
      <c r="F93" s="14"/>
      <c r="G93" s="28"/>
    </row>
    <row r="94" spans="2:17" x14ac:dyDescent="0.5">
      <c r="D94" s="287"/>
      <c r="E94" s="287"/>
      <c r="F94" s="14"/>
    </row>
    <row r="95" spans="2:17" x14ac:dyDescent="0.5">
      <c r="D95" s="287"/>
      <c r="E95" s="287"/>
      <c r="F95" s="13"/>
    </row>
    <row r="96" spans="2:17" x14ac:dyDescent="0.5">
      <c r="D96" s="287"/>
      <c r="E96" s="287"/>
      <c r="F96" s="13"/>
    </row>
    <row r="97" spans="4:17" x14ac:dyDescent="0.5">
      <c r="D97" s="287"/>
      <c r="E97" s="287"/>
      <c r="F97" s="287"/>
      <c r="G97" s="14"/>
    </row>
    <row r="98" spans="4:17" ht="17.649999999999999" customHeight="1" x14ac:dyDescent="0.5"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4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</row>
    <row r="103" spans="4:17" x14ac:dyDescent="0.5">
      <c r="E103" s="14"/>
    </row>
    <row r="104" spans="4:17" x14ac:dyDescent="0.5">
      <c r="D104" s="287"/>
      <c r="E104" s="287"/>
      <c r="F104" s="287"/>
      <c r="G104" s="287"/>
      <c r="H104" s="287"/>
      <c r="I104" s="287"/>
      <c r="K104" s="287"/>
      <c r="L104" s="287"/>
      <c r="M104" s="287"/>
      <c r="N104" s="287"/>
      <c r="O104" s="287"/>
      <c r="P104" s="287"/>
    </row>
    <row r="108" spans="4:17" x14ac:dyDescent="0.5">
      <c r="D108" s="287"/>
      <c r="E108" s="287"/>
    </row>
    <row r="109" spans="4:17" x14ac:dyDescent="0.5">
      <c r="D109" s="287"/>
      <c r="E109" s="287"/>
      <c r="F109" s="14"/>
    </row>
    <row r="112" spans="4:17" x14ac:dyDescent="0.5">
      <c r="E112" s="14"/>
      <c r="F112" s="28"/>
      <c r="J112" s="28"/>
    </row>
    <row r="113" spans="2:17" x14ac:dyDescent="0.5">
      <c r="D113" s="287"/>
      <c r="E113" s="287"/>
      <c r="F113" s="287"/>
      <c r="G113" s="287"/>
      <c r="H113" s="287"/>
      <c r="I113" s="287"/>
      <c r="K113" s="287"/>
      <c r="L113" s="287"/>
      <c r="M113" s="287"/>
      <c r="N113" s="287"/>
      <c r="O113" s="287"/>
      <c r="P113" s="287"/>
    </row>
    <row r="117" spans="2:17" x14ac:dyDescent="0.5">
      <c r="D117" s="287"/>
      <c r="E117" s="287"/>
      <c r="F117" s="14"/>
      <c r="H117" s="28"/>
    </row>
    <row r="118" spans="2:17" x14ac:dyDescent="0.5">
      <c r="D118" s="287"/>
      <c r="E118" s="287"/>
      <c r="F118" s="14"/>
    </row>
    <row r="119" spans="2:17" x14ac:dyDescent="0.5">
      <c r="D119" s="287"/>
      <c r="E119" s="287"/>
      <c r="F119" s="13"/>
    </row>
    <row r="120" spans="2:17" x14ac:dyDescent="0.5">
      <c r="D120" s="287"/>
      <c r="E120" s="287"/>
      <c r="F120" s="287"/>
      <c r="G120" s="14"/>
    </row>
    <row r="121" spans="2:17" ht="18.75" customHeight="1" x14ac:dyDescent="0.5"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2:17" x14ac:dyDescent="0.5"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</row>
    <row r="126" spans="2:17" x14ac:dyDescent="0.5">
      <c r="B126" s="28"/>
    </row>
    <row r="127" spans="2:17" x14ac:dyDescent="0.5">
      <c r="C127" s="28"/>
      <c r="I127" s="14"/>
    </row>
    <row r="129" spans="4:16" x14ac:dyDescent="0.5">
      <c r="E129" s="14"/>
      <c r="F129" s="28"/>
    </row>
    <row r="131" spans="4:16" x14ac:dyDescent="0.5">
      <c r="D131" s="287"/>
      <c r="E131" s="287"/>
      <c r="F131" s="14"/>
    </row>
    <row r="133" spans="4:16" x14ac:dyDescent="0.5">
      <c r="E133" s="14"/>
    </row>
    <row r="136" spans="4:16" x14ac:dyDescent="0.5">
      <c r="E136" s="14"/>
      <c r="F136" s="28"/>
    </row>
    <row r="137" spans="4:16" x14ac:dyDescent="0.5">
      <c r="D137" s="28"/>
    </row>
    <row r="138" spans="4:16" x14ac:dyDescent="0.5">
      <c r="D138" s="287"/>
      <c r="E138" s="287"/>
      <c r="F138" s="14"/>
      <c r="G138" s="28"/>
      <c r="I138" s="28"/>
    </row>
    <row r="139" spans="4:16" x14ac:dyDescent="0.5">
      <c r="D139" s="287"/>
      <c r="E139" s="287"/>
      <c r="F139" s="14"/>
      <c r="G139" s="28"/>
    </row>
    <row r="140" spans="4:16" x14ac:dyDescent="0.5">
      <c r="D140" s="287"/>
      <c r="E140" s="287"/>
      <c r="F140" s="14"/>
      <c r="G140" s="28"/>
    </row>
    <row r="141" spans="4:16" x14ac:dyDescent="0.5">
      <c r="D141" s="287"/>
      <c r="E141" s="287"/>
      <c r="F141" s="14"/>
      <c r="G141" s="14"/>
      <c r="I141" s="28"/>
    </row>
    <row r="142" spans="4:16" x14ac:dyDescent="0.5">
      <c r="D142" s="288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88"/>
    </row>
    <row r="143" spans="4:16" x14ac:dyDescent="0.5">
      <c r="E143" s="14"/>
      <c r="F143" s="28"/>
    </row>
    <row r="144" spans="4:16" x14ac:dyDescent="0.5">
      <c r="D144" s="287"/>
      <c r="E144" s="287"/>
    </row>
    <row r="145" spans="4:16" x14ac:dyDescent="0.5">
      <c r="D145" s="287"/>
      <c r="E145" s="287"/>
      <c r="F145" s="14"/>
      <c r="H145" s="28"/>
    </row>
    <row r="146" spans="4:16" x14ac:dyDescent="0.5">
      <c r="D146" s="287"/>
      <c r="E146" s="287"/>
      <c r="F146" s="287"/>
      <c r="G146" s="287"/>
      <c r="H146" s="287"/>
      <c r="I146" s="287"/>
      <c r="K146" s="287"/>
      <c r="L146" s="287"/>
      <c r="M146" s="287"/>
      <c r="N146" s="287"/>
      <c r="O146" s="287"/>
      <c r="P146" s="287"/>
    </row>
    <row r="149" spans="4:16" x14ac:dyDescent="0.5">
      <c r="G149" s="14"/>
    </row>
    <row r="150" spans="4:16" x14ac:dyDescent="0.5">
      <c r="G150" s="14"/>
    </row>
    <row r="151" spans="4:16" x14ac:dyDescent="0.5">
      <c r="E151" s="14"/>
      <c r="G151" s="14"/>
    </row>
    <row r="153" spans="4:16" x14ac:dyDescent="0.5">
      <c r="E153" s="14"/>
    </row>
    <row r="155" spans="4:16" x14ac:dyDescent="0.5">
      <c r="G155" s="14"/>
    </row>
    <row r="158" spans="4:16" x14ac:dyDescent="0.5">
      <c r="E158" s="14"/>
    </row>
    <row r="159" spans="4:16" x14ac:dyDescent="0.5">
      <c r="D159" s="287"/>
      <c r="E159" s="287"/>
    </row>
    <row r="160" spans="4:16" x14ac:dyDescent="0.5">
      <c r="D160" s="287"/>
      <c r="E160" s="287"/>
      <c r="F160" s="14"/>
    </row>
    <row r="162" spans="2:16" x14ac:dyDescent="0.5">
      <c r="B162" s="36"/>
    </row>
    <row r="163" spans="2:16" x14ac:dyDescent="0.5">
      <c r="B163" s="36"/>
      <c r="C163" s="36"/>
      <c r="F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B166" s="36"/>
      <c r="C166" s="36"/>
    </row>
    <row r="167" spans="2:16" x14ac:dyDescent="0.5">
      <c r="C167" s="36"/>
    </row>
    <row r="170" spans="2:16" x14ac:dyDescent="0.5">
      <c r="D170" s="28"/>
      <c r="K170" s="28"/>
    </row>
    <row r="171" spans="2:16" x14ac:dyDescent="0.5">
      <c r="B171" s="37"/>
      <c r="D171" s="287"/>
      <c r="E171" s="287"/>
      <c r="F171" s="287"/>
      <c r="G171" s="287"/>
      <c r="H171" s="287"/>
      <c r="I171" s="287"/>
      <c r="K171" s="287"/>
      <c r="L171" s="287"/>
      <c r="M171" s="287"/>
      <c r="N171" s="287"/>
      <c r="O171" s="287"/>
      <c r="P171" s="287"/>
    </row>
    <row r="172" spans="2:16" x14ac:dyDescent="0.5">
      <c r="C172" s="37"/>
    </row>
    <row r="176" spans="2:16" x14ac:dyDescent="0.5">
      <c r="D176" s="287"/>
      <c r="E176" s="287"/>
      <c r="F176" s="287"/>
      <c r="G176" s="287"/>
      <c r="H176" s="287"/>
      <c r="I176" s="287"/>
      <c r="K176" s="287"/>
      <c r="L176" s="287"/>
      <c r="M176" s="287"/>
      <c r="N176" s="287"/>
      <c r="O176" s="287"/>
      <c r="P176" s="287"/>
    </row>
    <row r="179" spans="2:16" x14ac:dyDescent="0.5">
      <c r="B179" s="28"/>
    </row>
    <row r="180" spans="2:16" x14ac:dyDescent="0.5">
      <c r="C180" s="28"/>
      <c r="D180" s="28"/>
      <c r="F180" s="38"/>
    </row>
    <row r="182" spans="2:16" x14ac:dyDescent="0.5"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</row>
    <row r="183" spans="2:16" x14ac:dyDescent="0.5">
      <c r="D183" s="287"/>
      <c r="E183" s="287"/>
      <c r="F183" s="287"/>
      <c r="G183" s="287"/>
      <c r="H183" s="287"/>
      <c r="I183" s="287"/>
      <c r="K183" s="287"/>
      <c r="L183" s="287"/>
      <c r="M183" s="287"/>
      <c r="N183" s="287"/>
      <c r="O183" s="287"/>
      <c r="P183" s="287"/>
    </row>
    <row r="187" spans="2:16" x14ac:dyDescent="0.5">
      <c r="E187" s="14"/>
      <c r="F187" s="28"/>
    </row>
  </sheetData>
  <sheetProtection algorithmName="SHA-512" hashValue="bOuPkBficn4ttTPtc4O90EYmvQb0uB5BGREpJ98fiW+Nepq7ZtOoGHQX+pRrgU1pnh0v9LtFG7ZNRZVCqsA/cg==" saltValue="WLYsszTn3UZUHr/djwjVnw==" spinCount="100000" sheet="1" objects="1" scenarios="1"/>
  <mergeCells count="55">
    <mergeCell ref="D183:I183"/>
    <mergeCell ref="K183:P183"/>
    <mergeCell ref="K146:P146"/>
    <mergeCell ref="D68:F68"/>
    <mergeCell ref="D71:I71"/>
    <mergeCell ref="K71:P71"/>
    <mergeCell ref="D75:E75"/>
    <mergeCell ref="K89:P89"/>
    <mergeCell ref="D93:E93"/>
    <mergeCell ref="D94:E94"/>
    <mergeCell ref="D95:E95"/>
    <mergeCell ref="D77:E77"/>
    <mergeCell ref="D131:E131"/>
    <mergeCell ref="D144:E144"/>
    <mergeCell ref="D138:E138"/>
    <mergeCell ref="D76:E76"/>
    <mergeCell ref="B1:P1"/>
    <mergeCell ref="K9:P9"/>
    <mergeCell ref="D65:E65"/>
    <mergeCell ref="D67:E67"/>
    <mergeCell ref="B5:B6"/>
    <mergeCell ref="K5:P5"/>
    <mergeCell ref="D66:E66"/>
    <mergeCell ref="C5:I5"/>
    <mergeCell ref="C9:H9"/>
    <mergeCell ref="B35:G35"/>
    <mergeCell ref="D78:E78"/>
    <mergeCell ref="D96:E96"/>
    <mergeCell ref="D97:F97"/>
    <mergeCell ref="D79:E79"/>
    <mergeCell ref="D80:E80"/>
    <mergeCell ref="D81:F81"/>
    <mergeCell ref="D89:I89"/>
    <mergeCell ref="D104:I104"/>
    <mergeCell ref="D139:E139"/>
    <mergeCell ref="D142:P142"/>
    <mergeCell ref="D140:E140"/>
    <mergeCell ref="D141:E141"/>
    <mergeCell ref="K104:P104"/>
    <mergeCell ref="D109:E109"/>
    <mergeCell ref="D108:E108"/>
    <mergeCell ref="D120:F120"/>
    <mergeCell ref="D113:I113"/>
    <mergeCell ref="K113:P113"/>
    <mergeCell ref="D117:E117"/>
    <mergeCell ref="D118:E118"/>
    <mergeCell ref="D119:E119"/>
    <mergeCell ref="D159:E159"/>
    <mergeCell ref="D145:E145"/>
    <mergeCell ref="D146:I146"/>
    <mergeCell ref="D176:I176"/>
    <mergeCell ref="K176:P176"/>
    <mergeCell ref="D171:I171"/>
    <mergeCell ref="K171:P171"/>
    <mergeCell ref="D160:E160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40" bestFit="1" customWidth="1"/>
  </cols>
  <sheetData>
    <row r="1" spans="1:9" x14ac:dyDescent="0.35">
      <c r="C1" s="71" t="s">
        <v>2</v>
      </c>
      <c r="D1" s="69">
        <f>SUM(D4:D46)</f>
        <v>0</v>
      </c>
    </row>
    <row r="2" spans="1:9" s="26" customFormat="1" ht="13.15" thickBot="1" x14ac:dyDescent="0.4"/>
    <row r="3" spans="1:9" s="26" customFormat="1" x14ac:dyDescent="0.35">
      <c r="A3" s="298" t="s">
        <v>231</v>
      </c>
      <c r="B3" s="298"/>
      <c r="C3" s="298"/>
      <c r="D3" s="298"/>
      <c r="F3" s="299" t="s">
        <v>232</v>
      </c>
      <c r="G3" s="300"/>
      <c r="H3" s="301"/>
    </row>
    <row r="4" spans="1:9" x14ac:dyDescent="0.35">
      <c r="A4" s="298" t="s">
        <v>226</v>
      </c>
      <c r="B4" s="298"/>
      <c r="C4" s="298"/>
      <c r="D4" s="69" t="s">
        <v>227</v>
      </c>
      <c r="F4" s="74" t="s">
        <v>226</v>
      </c>
      <c r="G4" s="72" t="s">
        <v>117</v>
      </c>
      <c r="H4" s="75" t="s">
        <v>123</v>
      </c>
    </row>
    <row r="5" spans="1:9" x14ac:dyDescent="0.35">
      <c r="A5" s="298" t="s">
        <v>334</v>
      </c>
      <c r="B5" s="298"/>
      <c r="C5" s="298"/>
      <c r="D5" s="69">
        <v>0</v>
      </c>
      <c r="F5" s="74" t="s">
        <v>333</v>
      </c>
      <c r="G5" s="73">
        <v>45</v>
      </c>
      <c r="H5" s="75">
        <v>4</v>
      </c>
    </row>
    <row r="6" spans="1:9" x14ac:dyDescent="0.35">
      <c r="A6" s="298" t="s">
        <v>326</v>
      </c>
      <c r="B6" s="298"/>
      <c r="C6" s="298"/>
      <c r="D6" s="69">
        <v>0</v>
      </c>
      <c r="F6" s="74" t="s">
        <v>274</v>
      </c>
      <c r="G6" s="73">
        <v>40</v>
      </c>
      <c r="H6" s="75">
        <v>2</v>
      </c>
    </row>
    <row r="7" spans="1:9" x14ac:dyDescent="0.35">
      <c r="A7" s="298" t="s">
        <v>352</v>
      </c>
      <c r="B7" s="298"/>
      <c r="C7" s="298"/>
      <c r="D7" s="69">
        <v>0</v>
      </c>
      <c r="F7" s="74" t="s">
        <v>275</v>
      </c>
      <c r="G7" s="73">
        <v>60</v>
      </c>
      <c r="H7" s="75">
        <v>3</v>
      </c>
    </row>
    <row r="8" spans="1:9" x14ac:dyDescent="0.35">
      <c r="A8" s="298"/>
      <c r="B8" s="298"/>
      <c r="C8" s="298"/>
      <c r="D8" s="70"/>
      <c r="F8" s="74" t="s">
        <v>278</v>
      </c>
      <c r="G8" s="73">
        <v>60</v>
      </c>
      <c r="H8" s="75">
        <v>3</v>
      </c>
    </row>
    <row r="9" spans="1:9" x14ac:dyDescent="0.35">
      <c r="A9" s="298"/>
      <c r="B9" s="298"/>
      <c r="C9" s="298"/>
      <c r="D9" s="69"/>
      <c r="F9" s="74" t="s">
        <v>280</v>
      </c>
      <c r="G9" s="73">
        <v>60</v>
      </c>
      <c r="H9" s="75">
        <v>1</v>
      </c>
      <c r="I9">
        <v>2</v>
      </c>
    </row>
    <row r="10" spans="1:9" x14ac:dyDescent="0.35">
      <c r="A10" s="298"/>
      <c r="B10" s="298"/>
      <c r="C10" s="298"/>
      <c r="D10" s="70"/>
      <c r="F10" s="74" t="s">
        <v>282</v>
      </c>
      <c r="G10" s="73">
        <v>35</v>
      </c>
      <c r="H10" s="75">
        <v>3</v>
      </c>
    </row>
    <row r="11" spans="1:9" x14ac:dyDescent="0.35">
      <c r="A11" s="298"/>
      <c r="B11" s="298"/>
      <c r="C11" s="298"/>
      <c r="D11" s="69"/>
      <c r="F11" s="74" t="s">
        <v>284</v>
      </c>
      <c r="G11" s="73">
        <v>45</v>
      </c>
      <c r="H11" s="75">
        <v>2</v>
      </c>
    </row>
    <row r="12" spans="1:9" x14ac:dyDescent="0.35">
      <c r="A12" s="298"/>
      <c r="B12" s="298"/>
      <c r="C12" s="298"/>
      <c r="D12" s="69"/>
      <c r="F12" s="74" t="s">
        <v>335</v>
      </c>
      <c r="G12" s="73">
        <v>40</v>
      </c>
      <c r="H12" s="75">
        <v>2</v>
      </c>
    </row>
    <row r="13" spans="1:9" ht="13.15" thickBot="1" x14ac:dyDescent="0.4">
      <c r="A13" s="298"/>
      <c r="B13" s="298"/>
      <c r="C13" s="298"/>
      <c r="D13" s="69"/>
      <c r="F13" s="76" t="s">
        <v>336</v>
      </c>
      <c r="G13" s="167">
        <v>45</v>
      </c>
      <c r="H13" s="77">
        <v>1</v>
      </c>
      <c r="I13">
        <v>3</v>
      </c>
    </row>
    <row r="14" spans="1:9" x14ac:dyDescent="0.35">
      <c r="A14" s="298"/>
      <c r="B14" s="298"/>
      <c r="C14" s="298"/>
      <c r="D14" s="69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vPbT2nuLRRKaFo3ecgBwNICvMFQXxJ+L2fHlDD9iPfxb1fvcx96kQ8aeBFYF79SIEcm3mp4uEXiZ2YyrgkXQ3w==" saltValue="Sz4JUkuG5WEVXzxE7Rlx5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302" t="s">
        <v>26</v>
      </c>
      <c r="P1" s="302" t="s">
        <v>29</v>
      </c>
      <c r="Q1" s="302" t="s">
        <v>30</v>
      </c>
    </row>
    <row r="2" spans="1:21" x14ac:dyDescent="0.5">
      <c r="I2" s="302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02"/>
      <c r="Q2" s="302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03" t="s">
        <v>45</v>
      </c>
      <c r="K11" s="303"/>
      <c r="L11" s="303"/>
      <c r="M11" s="303"/>
      <c r="N11" s="303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