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0C9ADB4E-B335-4D37-A96B-B0BFC3F7701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<sst xmlns="http://schemas.openxmlformats.org/spreadsheetml/2006/main" count="563" uniqueCount="265">
  <si>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</si>
  <si>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</si>
  <si>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</si>
  <si>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</si>
  <si>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</si>
  <si>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</si>
  <si>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</si>
  <si>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</si>
  <si>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</si>
  <si>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</si>
  <si>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</si>
  <si>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</si>
  <si>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</si>
  <si>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</si>
  <si>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</si>
  <si>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</si>
  <si>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</si>
  <si>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</si>
  <si>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</si>
  <si>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</si>
  <si>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</si>
  <si>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</si>
  <si>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</si>
  <si>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</si>
  <si>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</si>
  <si>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</si>
  <si>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</si>
  <si>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</si>
  <si>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</si>
  <si>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</si>
  <si>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</si>
  <si>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</si>
  <si>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</si>
  <si>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</si>
  <si>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</si>
  <si>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</si>
  <si>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</si>
  <si>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</si>
  <si>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</si>
  <si>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</si>
  <si>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</si>
  <si>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</si>
  <si>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</si>
  <si>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</si>
  <si>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</si>
  <si>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</si>
  <si>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</si>
  <si>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</si>
  <si>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</si>
  <si>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</si>
  <si>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</si>
  <si>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</si>
  <si>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</si>
  <si>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</si>
  <si>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</si>
  <si>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</si>
  <si>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</si>
  <si>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</si>
  <si>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</si>
  <si>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</si>
  <si>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</si>
  <si>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</si>
  <si>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</si>
  <si>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</si>
  <si>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</si>
  <si>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</si>
  <si>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</si>
  <si>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</si>
  <si>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</si>
  <si>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</si>
  <si>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</si>
  <si>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</si>
  <si>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</si>
  <si>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</si>
  <si>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</si>
  <si>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</si>
  <si>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</si>
  <si>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</si>
  <si>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</si>
  <si>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</si>
  <si>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</si>
  <si>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</si>
  <si>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</si>
  <si>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</si>
  <si>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</si>
  <si>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</si>
  <si>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</si>
  <si>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</si>
  <si>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</si>
  <si>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</si>
  <si>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</si>
  <si>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</si>
  <si>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</si>
  <si>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</si>
  <si>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</si>
  <si>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</si>
  <si>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</si>
  <si>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</si>
  <si>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</si>
  <si>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</si>
  <si>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</si>
  <si>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</si>
  <si>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</si>
  <si>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</si>
  <si>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</si>
  <si>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</si>
  <si>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</si>
  <si>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</si>
  <si>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</si>
  <si>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</si>
  <si>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</si>
  <si>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</si>
  <si>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</si>
  <si>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</si>
  <si>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</si>
  <si>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</si>
  <si>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</si>
  <si>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</si>
  <si>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</si>
  <si>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</si>
  <si>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</si>
  <si>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</si>
  <si>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</si>
  <si>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</si>
  <si>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</si>
  <si>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</si>
  <si>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</si>
  <si>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</si>
  <si>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</si>
  <si>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</si>
  <si>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</si>
  <si>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</si>
  <si>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</si>
  <si>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</si>
  <si>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</si>
  <si>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</si>
  <si>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</si>
  <si>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</si>
  <si>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</si>
  <si>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</si>
  <si>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</si>
  <si>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</si>
  <si>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</si>
  <si>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</si>
  <si>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</si>
  <si>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</si>
  <si>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</si>
  <si>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</si>
  <si>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</si>
  <si>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</si>
  <si>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</si>
  <si>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</si>
  <si>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</si>
  <si>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</si>
  <si>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</si>
  <si>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</si>
  <si>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</si>
  <si>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</si>
  <si>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</si>
  <si>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</si>
  <si>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</si>
  <si>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</si>
  <si>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</si>
  <si>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</si>
  <si>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</si>
  <si>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</si>
  <si>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</si>
  <si>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</si>
  <si>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</si>
  <si>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</si>
  <si>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</si>
  <si>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</si>
  <si>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</si>
  <si>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</si>
  <si>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</si>
  <si>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</si>
  <si>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</si>
  <si>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</si>
  <si>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</si>
  <si>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</si>
  <si>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</si>
  <si>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</si>
  <si>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</si>
  <si>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</si>
  <si>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</si>
  <si>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</si>
  <si>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</si>
  <si>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</si>
  <si>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</si>
  <si>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</si>
  <si>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</si>
  <si>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</si>
  <si>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</si>
  <si>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</si>
  <si>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</si>
  <si>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</si>
  <si>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</si>
  <si>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</si>
  <si>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</si>
  <si>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</si>
  <si>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</si>
  <si>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</si>
  <si>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</si>
  <si>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</si>
  <si>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</si>
  <si>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</si>
  <si>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</si>
  <si>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</si>
  <si>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</si>
  <si>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</si>
  <si>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</si>
  <si>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</si>
  <si>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</si>
  <si>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</si>
  <si>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</si>
  <si>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</si>
  <si>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</si>
  <si>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</si>
  <si>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</si>
  <si>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</si>
  <si>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</si>
  <si>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</si>
  <si>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</si>
  <si>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</si>
  <si>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</si>
  <si>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</si>
  <si>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</si>
  <si>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</si>
  <si>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</si>
  <si>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</si>
  <si>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</si>
  <si>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</si>
  <si>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</si>
  <si>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</si>
  <si>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</si>
  <si>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</si>
  <si>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</si>
  <si>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</si>
  <si>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</si>
  <si>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</si>
  <si>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</si>
  <si>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</si>
  <si>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</si>
  <si>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</si>
  <si>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</si>
  <si>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</si>
  <si>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</si>
  <si>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Rápido</t>
  </si>
  <si>
    <t>Media</t>
  </si>
  <si>
    <t>6 sem</t>
  </si>
  <si>
    <t xml:space="preserve"> Osaka, Tokyo </t>
  </si>
  <si>
    <t>Expansión</t>
  </si>
  <si>
    <t>nada</t>
  </si>
  <si>
    <t>Mat primas</t>
  </si>
  <si>
    <t>Taiwán</t>
  </si>
  <si>
    <t>Taiwan</t>
  </si>
  <si>
    <t>Taipei</t>
  </si>
  <si>
    <t>España (3 años, presupuesto '94 incluido)
Exoticos, Comida B+1. Raw Base.</t>
  </si>
  <si>
    <t>Siam ('96) Base</t>
  </si>
  <si>
    <t>Peru ('94) Base</t>
  </si>
  <si>
    <t>Canton-Hankow</t>
  </si>
  <si>
    <t>Pusan-Mukden</t>
  </si>
  <si>
    <t>Stock: 4MG 2 AC</t>
  </si>
  <si>
    <t>Yokohama, Osaka, Tokio</t>
  </si>
  <si>
    <t>Yokohama(3), Osaka(2), Tokio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</si>
</sst>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1893</v>
      </c>
    </row>
    <row r="4" spans="1:16" ht="18" thickBot="1" x14ac:dyDescent="0.55000000000000004">
      <c r="A4" s="87" t="s">
        <v>62</v>
      </c>
      <c r="B4" s="87">
        <v>38.9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37.369999999999997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50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186.85</v>
      </c>
      <c r="C8" s="92"/>
      <c r="G8" s="204" t="s">
        <v>79</v>
      </c>
      <c r="H8" s="204"/>
      <c r="I8" s="90">
        <f>I7*J13</f>
        <v>15</v>
      </c>
    </row>
    <row r="9" spans="1:16" ht="18" thickBot="1" x14ac:dyDescent="0.55000000000000004">
      <c r="A9" s="87" t="s">
        <v>73</v>
      </c>
      <c r="B9" s="90">
        <f>Colonias!C7+Ferrocarriles!D1</f>
        <v>23</v>
      </c>
      <c r="C9" s="92"/>
      <c r="H9" s="87" t="s">
        <v>2</v>
      </c>
      <c r="I9" s="90">
        <f>SUM(I7:I8)</f>
        <v>65</v>
      </c>
      <c r="J9" s="93"/>
    </row>
    <row r="10" spans="1:16" ht="18" thickBot="1" x14ac:dyDescent="0.55000000000000004">
      <c r="A10" s="87" t="s">
        <v>74</v>
      </c>
      <c r="B10" s="90">
        <v>-65</v>
      </c>
    </row>
    <row r="11" spans="1:16" ht="18" thickBot="1" x14ac:dyDescent="0.55000000000000004">
      <c r="A11" s="87" t="s">
        <v>75</v>
      </c>
      <c r="B11" s="90">
        <f>Militar!O12</f>
        <v>12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132.85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5.1866666666666665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-5.1866666666666665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ht="35.25" x14ac:dyDescent="0.5">
      <c r="A41" s="179" t="s">
        <v>257</v>
      </c>
      <c r="B41" s="148"/>
      <c r="C41" s="148">
        <v>1</v>
      </c>
      <c r="D41" s="148"/>
      <c r="E41" s="148"/>
      <c r="F41" s="148"/>
      <c r="G41" s="148"/>
      <c r="H41" s="148">
        <v>46</v>
      </c>
      <c r="J41" s="148"/>
      <c r="K41" s="148"/>
      <c r="L41" s="148">
        <v>1</v>
      </c>
      <c r="M41" s="148">
        <v>3</v>
      </c>
      <c r="N41" s="148"/>
      <c r="O41" s="148"/>
      <c r="P41" s="148">
        <v>11</v>
      </c>
    </row>
    <row r="42" spans="1:16" x14ac:dyDescent="0.5">
      <c r="A42" s="147" t="s">
        <v>258</v>
      </c>
      <c r="B42" s="148"/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/>
    </row>
    <row r="43" spans="1:16" x14ac:dyDescent="0.5">
      <c r="A43" s="147" t="s">
        <v>259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>
        <v>1</v>
      </c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-67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2</v>
      </c>
      <c r="M53" s="108">
        <f t="shared" si="8"/>
        <v>4</v>
      </c>
      <c r="N53" s="108">
        <f t="shared" si="8"/>
        <v>0</v>
      </c>
      <c r="O53" s="108">
        <f t="shared" si="8"/>
        <v>0</v>
      </c>
      <c r="P53" s="113">
        <f xml:space="preserve"> SUM(P41:P51)-P52</f>
        <v>11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-5.1866666666666665</v>
      </c>
      <c r="C56" s="101">
        <f t="shared" si="9"/>
        <v>-1</v>
      </c>
      <c r="D56" s="101">
        <f t="shared" si="9"/>
        <v>4</v>
      </c>
      <c r="E56" s="101">
        <f t="shared" si="9"/>
        <v>0</v>
      </c>
      <c r="F56" s="101">
        <f t="shared" si="9"/>
        <v>1</v>
      </c>
      <c r="G56" s="101">
        <f t="shared" si="9"/>
        <v>1</v>
      </c>
      <c r="H56" s="116">
        <f>B15+H53+P53</f>
        <v>76.849999999999994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-5.1866666666666665</v>
      </c>
      <c r="C64" s="101">
        <f>C56</f>
        <v>-1</v>
      </c>
      <c r="D64" s="101">
        <f>D56-D60</f>
        <v>4</v>
      </c>
      <c r="E64" s="101">
        <f>E63+E56</f>
        <v>0</v>
      </c>
      <c r="F64" s="101">
        <f>F56-F61-F62</f>
        <v>1</v>
      </c>
      <c r="G64" s="101">
        <f>G56-G61-G62</f>
        <v>1</v>
      </c>
      <c r="H64" s="116">
        <f>H56-H63</f>
        <v>76.849999999999994</v>
      </c>
      <c r="I64" s="87">
        <f>B23-I60-I61-I62-I63</f>
        <v>6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75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253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76.849999999999994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76.849999999999994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 t="s">
        <v>171</v>
      </c>
      <c r="B156" s="87" t="s">
        <v>23</v>
      </c>
      <c r="C156" s="87">
        <v>4</v>
      </c>
      <c r="D156" s="87">
        <v>3</v>
      </c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76.849999999999994</v>
      </c>
    </row>
  </sheetData>
  <sheetProtection algorithmName="SHA-512" hashValue="YGZS5eqWytCIVpDgBE/2R2FCjbD9PnOq/mYuhAXt5xiJG6c1Rsx2eXzwfQKl6j2fah4wGwfRO2XcjXQQNKugLw==" saltValue="1gh4v4Oj5H19BktOiaGY3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5" sqref="M15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 t="s">
        <v>6</v>
      </c>
      <c r="G8" s="49"/>
      <c r="H8" s="49">
        <v>1</v>
      </c>
      <c r="I8" s="49" t="s">
        <v>24</v>
      </c>
      <c r="J8" s="49"/>
      <c r="K8" s="49"/>
      <c r="N8" s="49" t="s">
        <v>193</v>
      </c>
      <c r="O8" s="7"/>
      <c r="P8" s="52">
        <f>B37/1000000</f>
        <v>1.4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/>
      <c r="I9" s="49"/>
      <c r="J9" s="49"/>
      <c r="K9" s="49"/>
      <c r="N9" s="49" t="s">
        <v>138</v>
      </c>
      <c r="O9" s="53">
        <f>B65</f>
        <v>7</v>
      </c>
      <c r="P9" s="49">
        <f>B66</f>
        <v>0.13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12</v>
      </c>
      <c r="P12" s="52">
        <f>P8+P9</f>
        <v>1.5299999999999998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0</v>
      </c>
      <c r="G25" s="7"/>
      <c r="H25" s="49">
        <f>SUM(H8:H24)</f>
        <v>1</v>
      </c>
      <c r="I25" s="7"/>
      <c r="J25" s="49">
        <f>SUM(J8:J24)</f>
        <v>0</v>
      </c>
      <c r="K25" s="7"/>
    </row>
    <row r="26" spans="1:18" x14ac:dyDescent="0.45">
      <c r="A26" s="20" t="s">
        <v>262</v>
      </c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248</v>
      </c>
      <c r="C28" s="45"/>
      <c r="D28" s="168"/>
      <c r="E28" s="166"/>
      <c r="F28" s="167" t="s">
        <v>212</v>
      </c>
      <c r="G28" s="53">
        <f>B25+D25+H25+J25</f>
        <v>9</v>
      </c>
      <c r="I28" s="55" t="s">
        <v>108</v>
      </c>
      <c r="J28" s="59">
        <f>Econ!G196</f>
        <v>76.849999999999994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249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1000000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1400000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4</v>
      </c>
      <c r="I50" s="64" t="s">
        <v>22</v>
      </c>
      <c r="J50" s="63" t="s">
        <v>6</v>
      </c>
      <c r="K50" s="64" t="s">
        <v>6</v>
      </c>
      <c r="L50" s="62">
        <v>3</v>
      </c>
    </row>
    <row r="51" spans="1:12" ht="16.149999999999999" thickTop="1" thickBot="1" x14ac:dyDescent="0.5">
      <c r="A51" s="55"/>
      <c r="B51" s="65"/>
      <c r="C51" s="66"/>
      <c r="D51" s="65"/>
      <c r="E51" s="66"/>
      <c r="F51" s="65"/>
      <c r="G51" s="66"/>
      <c r="H51" s="65">
        <v>5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3</v>
      </c>
      <c r="E59" s="35"/>
      <c r="F59" s="55">
        <f>SUM(F50:F58)</f>
        <v>0</v>
      </c>
      <c r="G59" s="35"/>
      <c r="H59" s="55">
        <f>SUM(H50:H58)</f>
        <v>9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248</v>
      </c>
      <c r="E63" s="49"/>
      <c r="F63" s="58" t="s">
        <v>211</v>
      </c>
      <c r="G63" s="53">
        <f>B64*0.5</f>
        <v>12.5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25</v>
      </c>
    </row>
    <row r="65" spans="1:16" ht="16.149999999999999" thickTop="1" thickBot="1" x14ac:dyDescent="0.5">
      <c r="A65" s="55" t="s">
        <v>214</v>
      </c>
      <c r="B65" s="59">
        <f>ROUNDUP((B64/20)*5,0)</f>
        <v>7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0.13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76.849999999999994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2</v>
      </c>
      <c r="C77" s="69"/>
      <c r="D77" s="241" t="s">
        <v>263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6" t="s">
        <v>256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8</v>
      </c>
      <c r="C87" s="69"/>
      <c r="D87" s="208" t="s">
        <v>264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2</v>
      </c>
      <c r="C91" s="70">
        <f>B91*2</f>
        <v>4</v>
      </c>
      <c r="D91" s="228" t="s">
        <v>250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5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76.849999999999994</v>
      </c>
    </row>
  </sheetData>
  <sheetProtection algorithmName="SHA-512" hashValue="Lk5lSPRd1s8ooEXgfepYHpqDkpPKke1TWV29XpPZmfkYFZR18bqF+4H36AgZsvWqA900IEspNIZkgx7+kyF7PQ==" saltValue="wNypu2fzWhKCmDlT482zF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15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255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254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252</v>
      </c>
      <c r="D36" s="42" t="s">
        <v>252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252</v>
      </c>
      <c r="D37" s="42" t="s">
        <v>252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252</v>
      </c>
      <c r="D38" s="42" t="s">
        <v>252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1vge18eoPPTi8xKptXbB6xvozqZmQXtIbALhNyq8F1CqLuyM+2ExDJJOWik9VLn5KkpXXGVNB7zQHVpuI1R/yQ==" saltValue="hUsiMx+lkqzY30C6Z7+Kt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8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 t="s">
        <v>251</v>
      </c>
      <c r="B5" s="261"/>
      <c r="C5" s="261"/>
      <c r="D5" s="73">
        <v>8</v>
      </c>
      <c r="F5" s="78" t="s">
        <v>260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 t="s">
        <v>261</v>
      </c>
      <c r="G6" s="77">
        <v>45</v>
      </c>
      <c r="H6" s="79">
        <v>2</v>
      </c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XjKiupxJFvvw/KO16rqNqyOah2q00fzVksPpTT7+aLSToLcSBW8AeKozvsYeS20WnIf68dKMi/ZSfIASRB6hJw==" saltValue="75bK1jglfT697Iy3RZK8B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