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1\"/>
    </mc:Choice>
  </mc:AlternateContent>
  <xr:revisionPtr revIDLastSave="0" documentId="13_ncr:1_{F0231D5C-FC6B-4D8C-ABFB-AA55C4D6367C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B9" i="1" s="1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<sst xmlns="http://schemas.openxmlformats.org/spreadsheetml/2006/main" count="572" uniqueCount="262">
  <si>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</si>
  <si>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</si>
  <si>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</si>
  <si>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</si>
  <si>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</si>
  <si>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</si>
  <si>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</si>
  <si>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</si>
  <si>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</si>
  <si>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</si>
  <si>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</si>
  <si>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</si>
  <si>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</si>
  <si>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</si>
  <si>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</si>
  <si>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</si>
  <si>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</si>
  <si>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</si>
  <si>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</si>
  <si>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</si>
  <si>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</si>
  <si>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</si>
  <si>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</si>
  <si>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</si>
  <si>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</si>
  <si>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</si>
  <si>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</si>
  <si>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</si>
  <si>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</si>
  <si>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</si>
  <si>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</si>
  <si>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</si>
  <si>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</si>
  <si>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</si>
  <si>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</si>
  <si>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</si>
  <si>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</si>
  <si>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</si>
  <si>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</si>
  <si>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</si>
  <si>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</si>
  <si>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</si>
  <si>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</si>
  <si>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</si>
  <si>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</si>
  <si>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</si>
  <si>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</si>
  <si>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</si>
  <si>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</si>
  <si>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</si>
  <si>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</si>
  <si>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</si>
  <si>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</si>
  <si>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</si>
  <si>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</si>
  <si>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</si>
  <si>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</si>
  <si>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</si>
  <si>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</si>
  <si>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</si>
  <si>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</si>
  <si>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</si>
  <si>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</si>
  <si>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</si>
  <si>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</si>
  <si>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</si>
  <si>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</si>
  <si>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</si>
  <si>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</si>
  <si>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</si>
  <si>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</si>
  <si>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</si>
  <si>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</si>
  <si>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</si>
  <si>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</si>
  <si>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</si>
  <si>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</si>
  <si>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</si>
  <si>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</si>
  <si>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</si>
  <si>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</si>
  <si>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</si>
  <si>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</si>
  <si>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</si>
  <si>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</si>
  <si>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</si>
  <si>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</si>
  <si>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</si>
  <si>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</si>
  <si>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</si>
  <si>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</si>
  <si>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</si>
  <si>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</si>
  <si>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</si>
  <si>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</si>
  <si>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</si>
  <si>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</si>
  <si>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</si>
  <si>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</si>
  <si>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</si>
  <si>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</si>
  <si>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</si>
  <si>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</si>
  <si>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</si>
  <si>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</si>
  <si>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</si>
  <si>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</si>
  <si>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</si>
  <si>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</si>
  <si>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</si>
  <si>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</si>
  <si>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</si>
  <si>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</si>
  <si>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</si>
  <si>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</si>
  <si>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</si>
  <si>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</si>
  <si>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</si>
  <si>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</si>
  <si>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</si>
  <si>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</si>
  <si>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</si>
  <si>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</si>
  <si>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</si>
  <si>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</si>
  <si>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</si>
  <si>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</si>
  <si>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</si>
  <si>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</si>
  <si>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</si>
  <si>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</si>
  <si>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</si>
  <si>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</si>
  <si>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</si>
  <si>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</si>
  <si>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</si>
  <si>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</si>
  <si>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</si>
  <si>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</si>
  <si>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</si>
  <si>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</si>
  <si>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</si>
  <si>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</si>
  <si>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</si>
  <si>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</si>
  <si>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</si>
  <si>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</si>
  <si>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</si>
  <si>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</si>
  <si>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</si>
  <si>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</si>
  <si>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</si>
  <si>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</si>
  <si>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</si>
  <si>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</si>
  <si>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</si>
  <si>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</si>
  <si>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</si>
  <si>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</si>
  <si>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</si>
  <si>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</si>
  <si>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</si>
  <si>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</si>
  <si>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</si>
  <si>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</si>
  <si>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</si>
  <si>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</si>
  <si>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</si>
  <si>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</si>
  <si>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</si>
  <si>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</si>
  <si>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</si>
  <si>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</si>
  <si>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</si>
  <si>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</si>
  <si>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</si>
  <si>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</si>
  <si>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</si>
  <si>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</si>
  <si>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</si>
  <si>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</si>
  <si>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</si>
  <si>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</si>
  <si>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</si>
  <si>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</si>
  <si>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</si>
  <si>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</si>
  <si>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</si>
  <si>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</si>
  <si>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</si>
  <si>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</si>
  <si>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</si>
  <si>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</si>
  <si>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</si>
  <si>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</si>
  <si>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</si>
  <si>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</si>
  <si>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</si>
  <si>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</si>
  <si>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</si>
  <si>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</si>
  <si>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</si>
  <si>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</si>
  <si>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</si>
  <si>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</si>
  <si>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</si>
  <si>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</si>
  <si>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</si>
  <si>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</si>
  <si>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</si>
  <si>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</si>
  <si>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</si>
  <si>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</si>
  <si>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</si>
  <si>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</si>
  <si>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</si>
  <si>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</si>
  <si>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</si>
  <si>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</si>
  <si>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</si>
  <si>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</si>
  <si>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</si>
  <si>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</si>
  <si>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</si>
  <si>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</si>
  <si>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</si>
  <si>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</si>
  <si>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</si>
  <si>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</si>
  <si>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</si>
  <si>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</si>
  <si>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</si>
  <si>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</si>
  <si>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</si>
  <si>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</si>
  <si>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</si>
  <si>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</si>
  <si>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</si>
  <si>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</si>
  <si>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</si>
  <si>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</si>
  <si>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</si>
  <si>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</si>
  <si>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</si>
  <si>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</si>
  <si>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</si>
  <si>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</si>
  <si>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</si>
  <si>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Expansión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</si>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</sst>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J24" sqref="J24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3" t="s">
        <v>231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1891</v>
      </c>
    </row>
    <row r="4" spans="1:16" ht="18" thickBot="1" x14ac:dyDescent="0.55000000000000004">
      <c r="A4" s="87" t="s">
        <v>62</v>
      </c>
      <c r="B4" s="87">
        <v>30.32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25.810000000000002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0" t="s">
        <v>65</v>
      </c>
      <c r="B7" s="182"/>
      <c r="G7" s="185" t="s">
        <v>78</v>
      </c>
      <c r="H7" s="185"/>
      <c r="I7" s="90">
        <v>38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167.76500000000001</v>
      </c>
      <c r="C8" s="92"/>
      <c r="G8" s="185" t="s">
        <v>79</v>
      </c>
      <c r="H8" s="185"/>
      <c r="I8" s="90">
        <f>I7*J13</f>
        <v>9.5</v>
      </c>
    </row>
    <row r="9" spans="1:16" ht="18" thickBot="1" x14ac:dyDescent="0.55000000000000004">
      <c r="A9" s="87" t="s">
        <v>73</v>
      </c>
      <c r="B9" s="90">
        <f>Colonias!C7+Ferrocarriles!D1</f>
        <v>8</v>
      </c>
      <c r="C9" s="92"/>
      <c r="H9" s="87" t="s">
        <v>2</v>
      </c>
      <c r="I9" s="90">
        <f>SUM(I7:I8)</f>
        <v>47.5</v>
      </c>
      <c r="J9" s="93"/>
    </row>
    <row r="10" spans="1:16" ht="18" thickBot="1" x14ac:dyDescent="0.55000000000000004">
      <c r="A10" s="87" t="s">
        <v>74</v>
      </c>
      <c r="B10" s="90">
        <v>48</v>
      </c>
    </row>
    <row r="11" spans="1:16" ht="18" thickBot="1" x14ac:dyDescent="0.55000000000000004">
      <c r="A11" s="87" t="s">
        <v>75</v>
      </c>
      <c r="B11" s="90">
        <f>Militar!O12</f>
        <v>32</v>
      </c>
      <c r="J11" s="94"/>
      <c r="K11" s="186"/>
    </row>
    <row r="12" spans="1:16" ht="19.5" customHeight="1" thickBot="1" x14ac:dyDescent="0.55000000000000004">
      <c r="A12" s="94"/>
      <c r="B12" s="95"/>
      <c r="C12" s="94"/>
      <c r="D12" s="186"/>
      <c r="G12" s="184"/>
      <c r="H12" s="184"/>
      <c r="I12" s="96"/>
      <c r="J12" s="87" t="s">
        <v>81</v>
      </c>
      <c r="K12" s="186"/>
    </row>
    <row r="13" spans="1:16" ht="18" thickBot="1" x14ac:dyDescent="0.55000000000000004">
      <c r="A13" s="94"/>
      <c r="B13" s="95"/>
      <c r="C13" s="94"/>
      <c r="D13" s="186"/>
      <c r="G13" s="185" t="s">
        <v>80</v>
      </c>
      <c r="H13" s="185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191.76500000000001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3" t="s">
        <v>233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7" t="s">
        <v>86</v>
      </c>
      <c r="J20" s="187"/>
      <c r="K20" s="187"/>
      <c r="L20" s="187"/>
      <c r="M20" s="187"/>
      <c r="N20" s="187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10</v>
      </c>
      <c r="D21" s="87">
        <v>3</v>
      </c>
      <c r="E21" s="87">
        <v>0</v>
      </c>
      <c r="F21" s="87">
        <v>0</v>
      </c>
      <c r="G21" s="87">
        <v>0</v>
      </c>
      <c r="I21" s="99"/>
      <c r="J21" s="99"/>
      <c r="K21" s="187" t="s">
        <v>89</v>
      </c>
      <c r="L21" s="187"/>
      <c r="M21" s="187" t="s">
        <v>90</v>
      </c>
      <c r="N21" s="187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10</v>
      </c>
      <c r="D23" s="87">
        <f t="shared" si="0"/>
        <v>3</v>
      </c>
      <c r="E23" s="87">
        <f t="shared" si="0"/>
        <v>0</v>
      </c>
      <c r="F23" s="87">
        <f t="shared" si="0"/>
        <v>0</v>
      </c>
      <c r="G23" s="87">
        <f t="shared" si="0"/>
        <v>0</v>
      </c>
      <c r="I23" s="99" t="s">
        <v>91</v>
      </c>
      <c r="J23" s="100">
        <v>21</v>
      </c>
      <c r="K23" s="100">
        <f>J23+(J23*0.3)</f>
        <v>27.3</v>
      </c>
      <c r="L23" s="100">
        <f>J23-(J23*0.3)</f>
        <v>14.7</v>
      </c>
      <c r="M23" s="100">
        <f>J23-(J23*0.2)</f>
        <v>16.8</v>
      </c>
      <c r="N23" s="100">
        <f>J23+(J23*0.2)</f>
        <v>25.2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4.3314285714285718</v>
      </c>
      <c r="C24" s="101">
        <f>ROUNDUP(B4/(VLOOKUP(B6,Econ_chart,3,FALSE)),0)</f>
        <v>12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-4.3314285714285718</v>
      </c>
      <c r="C25" s="103">
        <f>C21-C24</f>
        <v>-2</v>
      </c>
      <c r="D25" s="104">
        <f>D23</f>
        <v>3</v>
      </c>
      <c r="E25" s="103">
        <f>E23-E24</f>
        <v>-4</v>
      </c>
      <c r="F25" s="104">
        <f>F23</f>
        <v>0</v>
      </c>
      <c r="G25" s="104">
        <f>G23</f>
        <v>0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8" t="s">
        <v>98</v>
      </c>
      <c r="P29" s="188"/>
      <c r="Q29" s="18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3" t="s">
        <v>232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</row>
    <row r="38" spans="1:16" ht="18" thickBot="1" x14ac:dyDescent="0.55000000000000004"/>
    <row r="39" spans="1:16" ht="18" thickBot="1" x14ac:dyDescent="0.55000000000000004">
      <c r="B39" s="180" t="s">
        <v>109</v>
      </c>
      <c r="C39" s="181"/>
      <c r="D39" s="182"/>
      <c r="J39" s="180" t="s">
        <v>110</v>
      </c>
      <c r="K39" s="181"/>
      <c r="L39" s="181"/>
      <c r="M39" s="182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-4.3314285714285718</v>
      </c>
      <c r="C56" s="101">
        <f t="shared" si="9"/>
        <v>-2</v>
      </c>
      <c r="D56" s="101">
        <f t="shared" si="9"/>
        <v>3</v>
      </c>
      <c r="E56" s="101">
        <f t="shared" si="9"/>
        <v>-4</v>
      </c>
      <c r="F56" s="101">
        <f t="shared" si="9"/>
        <v>0</v>
      </c>
      <c r="G56" s="101">
        <f t="shared" si="9"/>
        <v>0</v>
      </c>
      <c r="H56" s="116">
        <f>B15+H53+P53</f>
        <v>191.76500000000001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-4.3314285714285718</v>
      </c>
      <c r="C64" s="101">
        <f>C56</f>
        <v>-2</v>
      </c>
      <c r="D64" s="101">
        <f>D56-D60</f>
        <v>3</v>
      </c>
      <c r="E64" s="101">
        <f>E63+E56</f>
        <v>-4</v>
      </c>
      <c r="F64" s="101">
        <f>F56-F61-F62</f>
        <v>0</v>
      </c>
      <c r="G64" s="101">
        <f>G56-G61-G62</f>
        <v>0</v>
      </c>
      <c r="H64" s="116">
        <f>H56-H63</f>
        <v>191.76500000000001</v>
      </c>
      <c r="I64" s="87">
        <f>B23-I60-I61-I62-I63</f>
        <v>6</v>
      </c>
    </row>
    <row r="66" spans="1:16" x14ac:dyDescent="0.5">
      <c r="A66" s="183" t="s">
        <v>137</v>
      </c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0" t="s">
        <v>127</v>
      </c>
      <c r="B69" s="200" t="s">
        <v>117</v>
      </c>
      <c r="C69" s="200" t="s">
        <v>245</v>
      </c>
      <c r="D69" s="200" t="s">
        <v>126</v>
      </c>
      <c r="E69" s="189" t="s">
        <v>119</v>
      </c>
      <c r="F69" s="189" t="s">
        <v>118</v>
      </c>
      <c r="G69" s="193" t="s">
        <v>117</v>
      </c>
      <c r="H69" s="193" t="s">
        <v>121</v>
      </c>
    </row>
    <row r="70" spans="1:16" ht="18" thickBot="1" x14ac:dyDescent="0.55000000000000004">
      <c r="A70" s="201"/>
      <c r="B70" s="201"/>
      <c r="C70" s="201"/>
      <c r="D70" s="201"/>
      <c r="E70" s="190"/>
      <c r="F70" s="190"/>
      <c r="G70" s="194"/>
      <c r="H70" s="194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90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100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0.2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0.2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191.76500000000001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191.76500000000001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5" t="s">
        <v>151</v>
      </c>
      <c r="L125" s="191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6"/>
      <c r="L126" s="192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4"/>
      <c r="B135" s="184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84"/>
      <c r="B136" s="184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5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6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5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6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0" t="s">
        <v>183</v>
      </c>
      <c r="B173" s="181"/>
      <c r="C173" s="181"/>
      <c r="D173" s="181"/>
      <c r="E173" s="181"/>
      <c r="F173" s="182"/>
      <c r="G173" s="145" t="s">
        <v>184</v>
      </c>
      <c r="N173" s="146"/>
    </row>
    <row r="174" spans="1:14" ht="19.5" customHeight="1" thickBot="1" x14ac:dyDescent="0.55000000000000004">
      <c r="A174" s="197"/>
      <c r="B174" s="198"/>
      <c r="C174" s="198"/>
      <c r="D174" s="198"/>
      <c r="E174" s="198"/>
      <c r="F174" s="199"/>
      <c r="G174" s="160"/>
    </row>
    <row r="175" spans="1:14" ht="18" thickBot="1" x14ac:dyDescent="0.55000000000000004">
      <c r="A175" s="197"/>
      <c r="B175" s="198"/>
      <c r="C175" s="198"/>
      <c r="D175" s="198"/>
      <c r="E175" s="198"/>
      <c r="F175" s="199"/>
      <c r="G175" s="160"/>
    </row>
    <row r="176" spans="1:14" ht="19.5" customHeight="1" thickBot="1" x14ac:dyDescent="0.55000000000000004">
      <c r="A176" s="197"/>
      <c r="B176" s="198"/>
      <c r="C176" s="198"/>
      <c r="D176" s="198"/>
      <c r="E176" s="198"/>
      <c r="F176" s="199"/>
      <c r="G176" s="160"/>
    </row>
    <row r="177" spans="1:7" ht="19.5" customHeight="1" thickBot="1" x14ac:dyDescent="0.55000000000000004">
      <c r="A177" s="197"/>
      <c r="B177" s="198"/>
      <c r="C177" s="198"/>
      <c r="D177" s="198"/>
      <c r="E177" s="198"/>
      <c r="F177" s="199"/>
      <c r="G177" s="160"/>
    </row>
    <row r="178" spans="1:7" ht="19.5" customHeight="1" thickBot="1" x14ac:dyDescent="0.55000000000000004">
      <c r="A178" s="197"/>
      <c r="B178" s="198"/>
      <c r="C178" s="198"/>
      <c r="D178" s="198"/>
      <c r="E178" s="198"/>
      <c r="F178" s="199"/>
      <c r="G178" s="160"/>
    </row>
    <row r="179" spans="1:7" ht="19.5" customHeight="1" thickBot="1" x14ac:dyDescent="0.55000000000000004">
      <c r="A179" s="197"/>
      <c r="B179" s="198"/>
      <c r="C179" s="198"/>
      <c r="D179" s="198"/>
      <c r="E179" s="198"/>
      <c r="F179" s="199"/>
      <c r="G179" s="160"/>
    </row>
    <row r="180" spans="1:7" ht="19.5" customHeight="1" thickBot="1" x14ac:dyDescent="0.55000000000000004">
      <c r="A180" s="197"/>
      <c r="B180" s="198"/>
      <c r="C180" s="198"/>
      <c r="D180" s="198"/>
      <c r="E180" s="198"/>
      <c r="F180" s="199"/>
      <c r="G180" s="160"/>
    </row>
    <row r="181" spans="1:7" ht="19.5" customHeight="1" thickBot="1" x14ac:dyDescent="0.55000000000000004">
      <c r="A181" s="197"/>
      <c r="B181" s="198"/>
      <c r="C181" s="198"/>
      <c r="D181" s="198"/>
      <c r="E181" s="198"/>
      <c r="F181" s="199"/>
      <c r="G181" s="160"/>
    </row>
    <row r="182" spans="1:7" ht="19.5" customHeight="1" thickBot="1" x14ac:dyDescent="0.55000000000000004">
      <c r="A182" s="197"/>
      <c r="B182" s="198"/>
      <c r="C182" s="198"/>
      <c r="D182" s="198"/>
      <c r="E182" s="198"/>
      <c r="F182" s="199"/>
      <c r="G182" s="160"/>
    </row>
    <row r="183" spans="1:7" ht="19.5" customHeight="1" thickBot="1" x14ac:dyDescent="0.55000000000000004">
      <c r="A183" s="197"/>
      <c r="B183" s="198"/>
      <c r="C183" s="198"/>
      <c r="D183" s="198"/>
      <c r="E183" s="198"/>
      <c r="F183" s="199"/>
      <c r="G183" s="160"/>
    </row>
    <row r="184" spans="1:7" ht="18" thickBot="1" x14ac:dyDescent="0.55000000000000004">
      <c r="A184" s="197"/>
      <c r="B184" s="198"/>
      <c r="C184" s="198"/>
      <c r="D184" s="198"/>
      <c r="E184" s="198"/>
      <c r="F184" s="199"/>
      <c r="G184" s="160"/>
    </row>
    <row r="185" spans="1:7" ht="18" thickBot="1" x14ac:dyDescent="0.55000000000000004">
      <c r="A185" s="205"/>
      <c r="B185" s="206"/>
      <c r="C185" s="206"/>
      <c r="D185" s="206"/>
      <c r="E185" s="206"/>
      <c r="F185" s="207"/>
      <c r="G185" s="160"/>
    </row>
    <row r="186" spans="1:7" ht="18" thickBot="1" x14ac:dyDescent="0.55000000000000004">
      <c r="A186" s="197"/>
      <c r="B186" s="198"/>
      <c r="C186" s="198"/>
      <c r="D186" s="198"/>
      <c r="E186" s="198"/>
      <c r="F186" s="199"/>
      <c r="G186" s="163"/>
    </row>
    <row r="187" spans="1:7" ht="18" thickBot="1" x14ac:dyDescent="0.55000000000000004">
      <c r="A187" s="197"/>
      <c r="B187" s="198"/>
      <c r="C187" s="198"/>
      <c r="D187" s="198"/>
      <c r="E187" s="198"/>
      <c r="F187" s="199"/>
      <c r="G187" s="163"/>
    </row>
    <row r="188" spans="1:7" ht="18" thickBot="1" x14ac:dyDescent="0.55000000000000004">
      <c r="A188" s="202"/>
      <c r="B188" s="203"/>
      <c r="C188" s="203"/>
      <c r="D188" s="203"/>
      <c r="E188" s="203"/>
      <c r="F188" s="204"/>
      <c r="G188" s="163"/>
    </row>
    <row r="189" spans="1:7" ht="18" thickBot="1" x14ac:dyDescent="0.55000000000000004">
      <c r="A189" s="197"/>
      <c r="B189" s="198"/>
      <c r="C189" s="198"/>
      <c r="D189" s="198"/>
      <c r="E189" s="198"/>
      <c r="F189" s="199"/>
      <c r="G189" s="160"/>
    </row>
    <row r="190" spans="1:7" ht="18" thickBot="1" x14ac:dyDescent="0.55000000000000004">
      <c r="A190" s="197"/>
      <c r="B190" s="198"/>
      <c r="C190" s="198"/>
      <c r="D190" s="198"/>
      <c r="E190" s="198"/>
      <c r="F190" s="199"/>
      <c r="G190" s="160"/>
    </row>
    <row r="191" spans="1:7" ht="18" thickBot="1" x14ac:dyDescent="0.55000000000000004">
      <c r="A191" s="202"/>
      <c r="B191" s="203"/>
      <c r="C191" s="203"/>
      <c r="D191" s="203"/>
      <c r="E191" s="203"/>
      <c r="F191" s="204"/>
      <c r="G191" s="160"/>
    </row>
    <row r="192" spans="1:7" ht="18" thickBot="1" x14ac:dyDescent="0.55000000000000004">
      <c r="A192" s="197"/>
      <c r="B192" s="203"/>
      <c r="C192" s="203"/>
      <c r="D192" s="203"/>
      <c r="E192" s="203"/>
      <c r="F192" s="204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0" t="s">
        <v>108</v>
      </c>
      <c r="F196" s="182"/>
      <c r="G196" s="116">
        <f>E116-L131-H136-G151-G160-C168-G194</f>
        <v>191.76500000000001</v>
      </c>
    </row>
  </sheetData>
  <sheetProtection algorithmName="SHA-512" hashValue="EcW/vKYdSYhW+lq9h9Bl0/3xzhcqj9VEu7PaUFZtHeuToRdqvqNMcynGVPpNZFADx2vgPSoFTG8cyH6EtiadjQ==" saltValue="FX9YAYvRpkmTuFQ5Fugzjw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B63" workbookViewId="0">
      <selection activeCell="D70" sqref="D70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1" t="s">
        <v>190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0" t="s">
        <v>160</v>
      </c>
      <c r="C6" s="210" t="s">
        <v>148</v>
      </c>
      <c r="D6" s="210" t="s">
        <v>189</v>
      </c>
      <c r="E6" s="210" t="s">
        <v>148</v>
      </c>
      <c r="F6" s="210" t="s">
        <v>147</v>
      </c>
      <c r="G6" s="210" t="s">
        <v>148</v>
      </c>
      <c r="H6" s="210" t="s">
        <v>149</v>
      </c>
      <c r="I6" s="210" t="s">
        <v>148</v>
      </c>
      <c r="J6" s="210" t="s">
        <v>150</v>
      </c>
      <c r="K6" s="234" t="s">
        <v>148</v>
      </c>
      <c r="N6" s="208" t="s">
        <v>192</v>
      </c>
      <c r="O6" s="208"/>
      <c r="P6" s="208"/>
    </row>
    <row r="7" spans="1:20" ht="15.75" thickBot="1" x14ac:dyDescent="0.5">
      <c r="A7" s="51" t="s">
        <v>181</v>
      </c>
      <c r="B7" s="211"/>
      <c r="C7" s="211"/>
      <c r="D7" s="211"/>
      <c r="E7" s="211"/>
      <c r="F7" s="211"/>
      <c r="G7" s="211"/>
      <c r="H7" s="211"/>
      <c r="I7" s="211"/>
      <c r="J7" s="211"/>
      <c r="K7" s="235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193</v>
      </c>
      <c r="O8" s="7"/>
      <c r="P8" s="52">
        <f>B37/1000000</f>
        <v>4.0999999999999996</v>
      </c>
    </row>
    <row r="9" spans="1:20" ht="15.75" thickBot="1" x14ac:dyDescent="0.5">
      <c r="A9" s="179" t="s">
        <v>246</v>
      </c>
      <c r="B9" s="49">
        <v>20000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249</v>
      </c>
      <c r="B10" s="49">
        <v>2500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251</v>
      </c>
      <c r="B11" s="49">
        <v>2500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252</v>
      </c>
      <c r="C28" s="45"/>
      <c r="D28" s="168"/>
      <c r="E28" s="166"/>
      <c r="F28" s="167" t="s">
        <v>212</v>
      </c>
      <c r="G28" s="53">
        <f>B25+D25+H25+J25</f>
        <v>26</v>
      </c>
      <c r="I28" s="55" t="s">
        <v>108</v>
      </c>
      <c r="J28" s="59">
        <f>Econ!G196</f>
        <v>191.76500000000001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253</v>
      </c>
      <c r="E30" s="208" t="s">
        <v>199</v>
      </c>
      <c r="F30" s="208"/>
      <c r="G30" s="208"/>
      <c r="H30" s="208"/>
      <c r="I30" s="208"/>
      <c r="J30" s="208"/>
      <c r="K30" s="208"/>
    </row>
    <row r="31" spans="1:18" ht="15.75" thickBot="1" x14ac:dyDescent="0.5">
      <c r="A31" s="44"/>
      <c r="B31" s="44"/>
      <c r="C31" s="44"/>
      <c r="E31" s="208" t="s">
        <v>61</v>
      </c>
      <c r="F31" s="208"/>
      <c r="G31" s="208"/>
      <c r="H31" s="49" t="s">
        <v>117</v>
      </c>
      <c r="I31" s="208" t="s">
        <v>200</v>
      </c>
      <c r="J31" s="208"/>
      <c r="K31" s="208"/>
    </row>
    <row r="32" spans="1:18" ht="15.75" thickBot="1" x14ac:dyDescent="0.5">
      <c r="A32" s="44"/>
      <c r="B32" s="44"/>
      <c r="C32" s="44"/>
      <c r="E32" s="212"/>
      <c r="F32" s="213"/>
      <c r="G32" s="214"/>
      <c r="H32" s="174"/>
      <c r="I32" s="212"/>
      <c r="J32" s="213"/>
      <c r="K32" s="214"/>
      <c r="R32" s="44"/>
    </row>
    <row r="33" spans="1:16" ht="15.75" thickBot="1" x14ac:dyDescent="0.5">
      <c r="A33" s="44"/>
      <c r="E33" s="212"/>
      <c r="F33" s="213"/>
      <c r="G33" s="214"/>
      <c r="H33" s="174"/>
      <c r="I33" s="212"/>
      <c r="J33" s="213"/>
      <c r="K33" s="21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2"/>
      <c r="F34" s="213"/>
      <c r="G34" s="214"/>
      <c r="H34" s="174"/>
      <c r="I34" s="212"/>
      <c r="J34" s="213"/>
      <c r="K34" s="214"/>
    </row>
    <row r="35" spans="1:16" ht="16.149999999999999" thickTop="1" thickBot="1" x14ac:dyDescent="0.5">
      <c r="A35" s="55" t="s">
        <v>201</v>
      </c>
      <c r="B35" s="60">
        <f>(B25+H25+J25)*200000</f>
        <v>3000000</v>
      </c>
      <c r="E35" s="212"/>
      <c r="F35" s="213"/>
      <c r="G35" s="214"/>
      <c r="H35" s="174"/>
      <c r="I35" s="212"/>
      <c r="J35" s="213"/>
      <c r="K35" s="214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08" t="s">
        <v>203</v>
      </c>
      <c r="H39" s="208"/>
      <c r="I39" s="208"/>
      <c r="J39" s="20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6" t="s">
        <v>181</v>
      </c>
      <c r="B48" s="209" t="s">
        <v>207</v>
      </c>
      <c r="C48" s="209" t="s">
        <v>148</v>
      </c>
      <c r="D48" s="209" t="s">
        <v>208</v>
      </c>
      <c r="E48" s="209" t="s">
        <v>148</v>
      </c>
      <c r="F48" s="209" t="s">
        <v>209</v>
      </c>
      <c r="G48" s="209" t="s">
        <v>148</v>
      </c>
      <c r="H48" s="209" t="s">
        <v>210</v>
      </c>
      <c r="I48" s="209" t="s">
        <v>148</v>
      </c>
      <c r="J48" s="209" t="s">
        <v>174</v>
      </c>
      <c r="K48" s="209" t="s">
        <v>148</v>
      </c>
      <c r="L48" s="209" t="s">
        <v>176</v>
      </c>
    </row>
    <row r="49" spans="1:12" ht="16.149999999999999" thickTop="1" thickBot="1" x14ac:dyDescent="0.5">
      <c r="A49" s="237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</row>
    <row r="50" spans="1:12" s="47" customFormat="1" ht="16.149999999999999" thickTop="1" thickBot="1" x14ac:dyDescent="0.5">
      <c r="A50" s="62" t="s">
        <v>254</v>
      </c>
      <c r="B50" s="63">
        <v>9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255</v>
      </c>
      <c r="B51" s="65" t="s">
        <v>6</v>
      </c>
      <c r="C51" s="66" t="s">
        <v>6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256</v>
      </c>
      <c r="E63" s="49"/>
      <c r="F63" s="58" t="s">
        <v>211</v>
      </c>
      <c r="G63" s="53">
        <f>B64*0.5</f>
        <v>41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214</v>
      </c>
      <c r="B65" s="59">
        <f>ROUNDUP((B64/20)*5,0)</f>
        <v>21</v>
      </c>
      <c r="E65" s="208" t="s">
        <v>215</v>
      </c>
      <c r="F65" s="208"/>
      <c r="G65" s="208"/>
      <c r="H65" s="208"/>
      <c r="I65" s="208"/>
      <c r="J65" s="208"/>
      <c r="K65" s="208"/>
    </row>
    <row r="66" spans="1:16" ht="16.149999999999999" thickTop="1" thickBot="1" x14ac:dyDescent="0.5">
      <c r="A66" s="55" t="s">
        <v>164</v>
      </c>
      <c r="B66" s="55">
        <f>ROUNDUP((B64/20)*0.1,2)</f>
        <v>0.41</v>
      </c>
      <c r="C66" s="20" t="s">
        <v>55</v>
      </c>
      <c r="E66" s="208" t="s">
        <v>216</v>
      </c>
      <c r="F66" s="208"/>
      <c r="G66" s="208"/>
      <c r="H66" s="49" t="s">
        <v>117</v>
      </c>
      <c r="I66" s="208" t="s">
        <v>200</v>
      </c>
      <c r="J66" s="208"/>
      <c r="K66" s="208"/>
    </row>
    <row r="67" spans="1:16" ht="15" customHeight="1" thickTop="1" thickBot="1" x14ac:dyDescent="0.5">
      <c r="E67" s="212"/>
      <c r="F67" s="213"/>
      <c r="G67" s="214"/>
      <c r="H67" s="174"/>
      <c r="I67" s="212"/>
      <c r="J67" s="213"/>
      <c r="K67" s="214"/>
    </row>
    <row r="68" spans="1:16" ht="15" customHeight="1" thickBot="1" x14ac:dyDescent="0.5">
      <c r="E68" s="212"/>
      <c r="F68" s="213"/>
      <c r="G68" s="214"/>
      <c r="H68" s="174"/>
      <c r="I68" s="212"/>
      <c r="J68" s="213"/>
      <c r="K68" s="214"/>
    </row>
    <row r="69" spans="1:16" ht="15" customHeight="1" thickBot="1" x14ac:dyDescent="0.5">
      <c r="E69" s="212"/>
      <c r="F69" s="213"/>
      <c r="G69" s="214"/>
      <c r="H69" s="174"/>
      <c r="I69" s="212"/>
      <c r="J69" s="213"/>
      <c r="K69" s="214"/>
    </row>
    <row r="70" spans="1:16" ht="15.75" thickBot="1" x14ac:dyDescent="0.5">
      <c r="E70" s="212"/>
      <c r="F70" s="213"/>
      <c r="G70" s="214"/>
      <c r="H70" s="174"/>
      <c r="I70" s="212"/>
      <c r="J70" s="213"/>
      <c r="K70" s="21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191.76500000000001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27" t="s">
        <v>181</v>
      </c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</row>
    <row r="77" spans="1:16" ht="15.75" thickBot="1" x14ac:dyDescent="0.5">
      <c r="A77" s="49" t="s">
        <v>222</v>
      </c>
      <c r="B77" s="49">
        <v>5</v>
      </c>
      <c r="C77" s="69"/>
      <c r="D77" s="228" t="s">
        <v>257</v>
      </c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30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31" t="s">
        <v>258</v>
      </c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3"/>
    </row>
    <row r="79" spans="1:16" x14ac:dyDescent="0.45">
      <c r="A79" s="35"/>
      <c r="B79" s="35"/>
      <c r="C79" s="15"/>
      <c r="D79" s="231"/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6"/>
    </row>
    <row r="80" spans="1:16" x14ac:dyDescent="0.45">
      <c r="A80" s="35"/>
      <c r="B80" s="35"/>
      <c r="C80" s="15"/>
      <c r="D80" s="231"/>
      <c r="E80" s="245"/>
      <c r="F80" s="245"/>
      <c r="G80" s="245"/>
      <c r="H80" s="245"/>
      <c r="I80" s="245"/>
      <c r="J80" s="245"/>
      <c r="K80" s="245"/>
      <c r="L80" s="245"/>
      <c r="M80" s="245"/>
      <c r="N80" s="245"/>
      <c r="O80" s="245"/>
      <c r="P80" s="246"/>
    </row>
    <row r="81" spans="1:16" x14ac:dyDescent="0.45">
      <c r="A81" s="35"/>
      <c r="B81" s="35"/>
      <c r="C81" s="15"/>
      <c r="D81" s="231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6"/>
    </row>
    <row r="82" spans="1:16" ht="29.25" customHeight="1" x14ac:dyDescent="0.45">
      <c r="A82" s="35"/>
      <c r="B82" s="35"/>
      <c r="C82" s="15"/>
      <c r="D82" s="247"/>
      <c r="E82" s="248"/>
      <c r="F82" s="248"/>
      <c r="G82" s="248"/>
      <c r="H82" s="248"/>
      <c r="I82" s="248"/>
      <c r="J82" s="248"/>
      <c r="K82" s="248"/>
      <c r="L82" s="248"/>
      <c r="M82" s="248"/>
      <c r="N82" s="248"/>
      <c r="O82" s="248"/>
      <c r="P82" s="249"/>
    </row>
    <row r="83" spans="1:16" ht="15.75" thickBot="1" x14ac:dyDescent="0.5">
      <c r="A83" s="35"/>
      <c r="B83" s="35"/>
      <c r="C83" s="15"/>
      <c r="D83" s="242"/>
      <c r="E83" s="243"/>
      <c r="F83" s="243"/>
      <c r="G83" s="243"/>
      <c r="H83" s="243"/>
      <c r="I83" s="243"/>
      <c r="J83" s="243"/>
      <c r="K83" s="243"/>
      <c r="L83" s="243"/>
      <c r="M83" s="243"/>
      <c r="N83" s="243"/>
      <c r="O83" s="243"/>
      <c r="P83" s="24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08" t="s">
        <v>181</v>
      </c>
      <c r="E86" s="208"/>
      <c r="F86" s="208"/>
      <c r="G86" s="208"/>
      <c r="H86" s="208"/>
      <c r="I86" s="208"/>
      <c r="J86" s="208"/>
      <c r="K86" s="208"/>
      <c r="L86" s="208"/>
      <c r="M86" s="208"/>
      <c r="N86" s="208"/>
      <c r="O86" s="208"/>
      <c r="P86" s="208"/>
    </row>
    <row r="87" spans="1:16" ht="15.75" thickBot="1" x14ac:dyDescent="0.5">
      <c r="A87" s="57" t="s">
        <v>222</v>
      </c>
      <c r="B87" s="57">
        <v>8</v>
      </c>
      <c r="C87" s="69"/>
      <c r="D87" s="238" t="s">
        <v>261</v>
      </c>
      <c r="E87" s="239"/>
      <c r="F87" s="239"/>
      <c r="G87" s="239"/>
      <c r="H87" s="239"/>
      <c r="I87" s="239"/>
      <c r="J87" s="239"/>
      <c r="K87" s="239"/>
      <c r="L87" s="239"/>
      <c r="M87" s="239"/>
      <c r="N87" s="239"/>
      <c r="O87" s="239"/>
      <c r="P87" s="24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08" t="s">
        <v>181</v>
      </c>
      <c r="E90" s="208"/>
      <c r="F90" s="208"/>
      <c r="G90" s="208"/>
      <c r="H90" s="208"/>
      <c r="I90" s="208"/>
      <c r="J90" s="208"/>
      <c r="K90" s="208"/>
      <c r="L90" s="208"/>
      <c r="M90" s="208"/>
      <c r="N90" s="208"/>
      <c r="O90" s="208"/>
      <c r="P90" s="208"/>
    </row>
    <row r="91" spans="1:16" ht="15.75" thickBot="1" x14ac:dyDescent="0.5">
      <c r="A91" s="49"/>
      <c r="B91" s="49">
        <v>5</v>
      </c>
      <c r="C91" s="70">
        <f>B91*2</f>
        <v>10</v>
      </c>
      <c r="D91" s="215" t="s">
        <v>259</v>
      </c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7"/>
    </row>
    <row r="92" spans="1:16" ht="35.25" customHeight="1" thickBot="1" x14ac:dyDescent="0.5">
      <c r="D92" s="218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20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08" t="s">
        <v>181</v>
      </c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208"/>
      <c r="P94" s="208"/>
    </row>
    <row r="95" spans="1:16" ht="15.75" thickBot="1" x14ac:dyDescent="0.5">
      <c r="A95" s="49"/>
      <c r="B95" s="49"/>
      <c r="C95" s="70">
        <f>B95*4</f>
        <v>0</v>
      </c>
      <c r="D95" s="221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3"/>
    </row>
    <row r="96" spans="1:16" ht="15.75" thickBot="1" x14ac:dyDescent="0.5">
      <c r="D96" s="224"/>
      <c r="E96" s="225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6"/>
    </row>
    <row r="99" spans="1:17" x14ac:dyDescent="0.45">
      <c r="A99" s="168" t="s">
        <v>3</v>
      </c>
      <c r="B99" s="172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191.76500000000001</v>
      </c>
    </row>
  </sheetData>
  <sheetProtection algorithmName="SHA-512" hashValue="qX1kNT5uZojvvKVUCRo3KLqaln/RdOlfAMZXgajNpmgwf75RGBl3k4c6pJDoMclG3I8qaO6jGin0ONCOwYbraA==" saltValue="8widMgL54dglmUnmZp4Ma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244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224</v>
      </c>
      <c r="D5" s="255"/>
      <c r="E5" s="255"/>
      <c r="F5" s="255"/>
      <c r="G5" s="255"/>
      <c r="H5" s="255"/>
      <c r="I5" s="256"/>
      <c r="J5" s="17"/>
      <c r="K5" s="252" t="s">
        <v>225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8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226</v>
      </c>
      <c r="D9" s="252"/>
      <c r="E9" s="252"/>
      <c r="F9" s="252"/>
      <c r="G9" s="252"/>
      <c r="H9" s="252"/>
      <c r="I9" s="40"/>
      <c r="K9" s="252" t="s">
        <v>227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249</v>
      </c>
      <c r="C11" s="71">
        <v>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250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236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260</v>
      </c>
      <c r="D35" s="42" t="s">
        <v>260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260</v>
      </c>
      <c r="D36" s="42" t="s">
        <v>260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260</v>
      </c>
      <c r="D37" s="42" t="s">
        <v>260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260</v>
      </c>
      <c r="D38" s="42" t="s">
        <v>260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60"/>
      <c r="E116" s="260"/>
      <c r="F116" s="260"/>
      <c r="G116" s="260"/>
      <c r="H116" s="260"/>
      <c r="I116" s="260"/>
      <c r="J116" s="260"/>
      <c r="K116" s="260"/>
      <c r="L116" s="260"/>
      <c r="M116" s="260"/>
      <c r="N116" s="260"/>
      <c r="O116" s="260"/>
      <c r="P116" s="260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UGoYXLNCSvLJV10yX0bBpDmgOn6BYTBUtPBjztkuy3MU09f8gZcLd2/zYzPG1DiUQ8zr2Il/4xYIxFWOOF28Iw==" saltValue="zokVRVDfgrymfYqR3gtkL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E31" sqref="E31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8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1"/>
      <c r="B5" s="261"/>
      <c r="C5" s="261"/>
      <c r="D5" s="73"/>
      <c r="F5" s="78" t="s">
        <v>248</v>
      </c>
      <c r="G5" s="77">
        <v>40</v>
      </c>
      <c r="H5" s="79">
        <v>2</v>
      </c>
    </row>
    <row r="6" spans="1:8" x14ac:dyDescent="0.35">
      <c r="A6" s="261"/>
      <c r="B6" s="261"/>
      <c r="C6" s="261"/>
      <c r="D6" s="74"/>
      <c r="F6" s="78"/>
      <c r="G6" s="77"/>
      <c r="H6" s="79"/>
    </row>
    <row r="7" spans="1:8" x14ac:dyDescent="0.35">
      <c r="A7" s="261"/>
      <c r="B7" s="261"/>
      <c r="C7" s="261"/>
      <c r="D7" s="74"/>
      <c r="F7" s="78"/>
      <c r="G7" s="77"/>
      <c r="H7" s="79"/>
    </row>
    <row r="8" spans="1:8" x14ac:dyDescent="0.35">
      <c r="A8" s="261"/>
      <c r="B8" s="261"/>
      <c r="C8" s="261"/>
      <c r="D8" s="74"/>
      <c r="F8" s="78"/>
      <c r="G8" s="77"/>
      <c r="H8" s="79"/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Vwc1iDp2xRyaTLzFQZUetpnaCWkdnq++6+0YZSpwTtBMOWR/9aGpZgJR2cSs2+J/MBhuNkuiPrN3O2IvSOvVdg==" saltValue="hyehMKNHI96wPRddaqWKFQ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46.5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2020-10-10T15:46:27Z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