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S18" i="11"/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T18"/>
  <c r="Q18"/>
  <c r="N18"/>
  <c r="H18"/>
  <c r="E18"/>
  <c r="W18" i="11"/>
  <c r="T18"/>
  <c r="Q18"/>
  <c r="H18"/>
  <c r="E18"/>
  <c r="Z18"/>
  <c r="L9" i="13"/>
  <c r="K9"/>
  <c r="F26" i="15"/>
  <c r="F27"/>
  <c r="F28"/>
  <c r="F29"/>
  <c r="F30"/>
  <c r="F31"/>
  <c r="F32"/>
  <c r="F33"/>
  <c r="F25"/>
  <c r="F9" i="13"/>
  <c r="M16" i="16"/>
  <c r="O16" s="1"/>
  <c r="L16"/>
  <c r="M15"/>
  <c r="P15" s="1"/>
  <c r="L15"/>
  <c r="M14"/>
  <c r="O14"/>
  <c r="L14"/>
  <c r="M13"/>
  <c r="P13" s="1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6" s="1"/>
  <c r="E16" i="17"/>
  <c r="F16"/>
  <c r="E17"/>
  <c r="F17"/>
  <c r="E18"/>
  <c r="F18"/>
  <c r="E19"/>
  <c r="F19"/>
  <c r="E20"/>
  <c r="F20"/>
  <c r="D21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 s="1"/>
  <c r="S10"/>
  <c r="L11"/>
  <c r="M11"/>
  <c r="O11" s="1"/>
  <c r="S11"/>
  <c r="L17"/>
  <c r="M17"/>
  <c r="N17" s="1"/>
  <c r="S12"/>
  <c r="L18"/>
  <c r="M18"/>
  <c r="N18" s="1"/>
  <c r="S13"/>
  <c r="L19"/>
  <c r="M19"/>
  <c r="N19" s="1"/>
  <c r="S14"/>
  <c r="L20"/>
  <c r="M20"/>
  <c r="N20" s="1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V6"/>
  <c r="E7"/>
  <c r="E11"/>
  <c r="F7"/>
  <c r="H29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E19" s="1"/>
  <c r="F16"/>
  <c r="H38"/>
  <c r="H16"/>
  <c r="M26"/>
  <c r="N26"/>
  <c r="O26"/>
  <c r="P26"/>
  <c r="R26"/>
  <c r="S26"/>
  <c r="E17"/>
  <c r="F17"/>
  <c r="H39"/>
  <c r="H17"/>
  <c r="E18"/>
  <c r="F18"/>
  <c r="G18"/>
  <c r="H18"/>
  <c r="D19"/>
  <c r="T31"/>
  <c r="T32"/>
  <c r="T33"/>
  <c r="T34"/>
  <c r="T35"/>
  <c r="T36"/>
  <c r="T47"/>
  <c r="T48"/>
  <c r="E29"/>
  <c r="F29"/>
  <c r="G29"/>
  <c r="T49"/>
  <c r="E30"/>
  <c r="F30"/>
  <c r="G30"/>
  <c r="T50"/>
  <c r="E31"/>
  <c r="F31"/>
  <c r="G31"/>
  <c r="E32"/>
  <c r="F32"/>
  <c r="G32"/>
  <c r="D33"/>
  <c r="E36"/>
  <c r="F36"/>
  <c r="G36"/>
  <c r="E37"/>
  <c r="F37"/>
  <c r="G37"/>
  <c r="E38"/>
  <c r="F38"/>
  <c r="G38"/>
  <c r="G41" s="1"/>
  <c r="E39"/>
  <c r="F39"/>
  <c r="G39"/>
  <c r="E40"/>
  <c r="F40"/>
  <c r="G40"/>
  <c r="H40"/>
  <c r="D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 s="1"/>
  <c r="K7"/>
  <c r="V18" i="11"/>
  <c r="L7" i="13"/>
  <c r="D16" i="10"/>
  <c r="P19" i="16"/>
  <c r="P17"/>
  <c r="N12"/>
  <c r="P14"/>
  <c r="P16"/>
  <c r="F33" i="14"/>
  <c r="H19"/>
  <c r="E62" s="1"/>
  <c r="E63" s="1"/>
  <c r="H18" i="13"/>
  <c r="F11" i="17"/>
  <c r="O19" i="16"/>
  <c r="O17"/>
  <c r="O13"/>
  <c r="N13"/>
  <c r="O15"/>
  <c r="N15"/>
  <c r="N16"/>
  <c r="N14"/>
  <c r="H31" i="14"/>
  <c r="H30"/>
  <c r="H32"/>
  <c r="L33" i="16"/>
  <c r="L36"/>
  <c r="L34"/>
  <c r="L37"/>
  <c r="L35"/>
  <c r="D9" i="10" l="1"/>
  <c r="G33" i="14"/>
  <c r="E33"/>
  <c r="O20" i="16"/>
  <c r="O18"/>
  <c r="P18"/>
  <c r="P20"/>
  <c r="T51" i="14"/>
  <c r="F41"/>
  <c r="I10" i="13" s="1"/>
  <c r="T26" i="14"/>
  <c r="P12" i="16"/>
  <c r="F21" i="17"/>
  <c r="D18" i="10" s="1"/>
  <c r="P11" i="16"/>
  <c r="E21" i="17"/>
  <c r="E41" i="14"/>
  <c r="D21" i="12"/>
  <c r="I7" i="10" s="1"/>
  <c r="N11" i="16"/>
  <c r="H33" i="14"/>
  <c r="F61" s="1"/>
  <c r="L42" i="16"/>
  <c r="P10"/>
  <c r="O10"/>
  <c r="F35" i="15"/>
  <c r="O8" i="16"/>
  <c r="P8"/>
  <c r="P9"/>
  <c r="O9"/>
  <c r="O6"/>
  <c r="O7"/>
  <c r="N7"/>
  <c r="H41" i="14"/>
  <c r="K18" i="13"/>
  <c r="F16" i="15"/>
  <c r="F18" i="13"/>
  <c r="L21" i="16"/>
  <c r="P6"/>
  <c r="G18" i="13"/>
  <c r="L18"/>
  <c r="D21" i="11"/>
  <c r="I6" i="10" s="1"/>
  <c r="N7" i="18"/>
  <c r="N11" i="13" s="1"/>
  <c r="L6" i="10" l="1"/>
  <c r="E10" i="13"/>
  <c r="J10"/>
  <c r="L51" i="16"/>
  <c r="D19" i="10" s="1"/>
  <c r="I9"/>
  <c r="N21" i="16"/>
  <c r="M51" s="1"/>
  <c r="E9" i="13" s="1"/>
  <c r="E18" s="1"/>
  <c r="D13" i="10"/>
  <c r="P21" i="16"/>
  <c r="O51" s="1"/>
  <c r="J9" i="13" s="1"/>
  <c r="D17" i="10"/>
  <c r="O21" i="16"/>
  <c r="N51" s="1"/>
  <c r="I9" i="13" s="1"/>
  <c r="I18" s="1"/>
  <c r="D14" i="10"/>
  <c r="F62" i="14"/>
  <c r="F63" s="1"/>
  <c r="D15" i="10"/>
  <c r="J18" i="13" l="1"/>
  <c r="C21" s="1"/>
  <c r="A18" s="1"/>
  <c r="N18" s="1"/>
  <c r="D22" i="10"/>
  <c r="L7" s="1"/>
  <c r="L9" s="1"/>
</calcChain>
</file>

<file path=xl/sharedStrings.xml><?xml version="1.0" encoding="utf-8"?>
<sst xmlns="http://schemas.openxmlformats.org/spreadsheetml/2006/main" count="988" uniqueCount="273">
  <si>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</si>
  <si>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</si>
  <si>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</si>
  <si>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</si>
  <si>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</si>
  <si>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</si>
  <si>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</si>
  <si>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</si>
  <si>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</si>
  <si>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</si>
  <si>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</si>
  <si>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</si>
  <si>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</si>
  <si>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</si>
  <si>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</si>
  <si>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</si>
  <si>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</si>
  <si>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</si>
  <si>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</si>
  <si>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</si>
  <si>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</si>
  <si>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</si>
  <si>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</si>
  <si>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</si>
  <si>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</si>
  <si>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</si>
  <si>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</si>
  <si>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</si>
  <si>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</si>
  <si>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</si>
  <si>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</si>
  <si>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</si>
  <si>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</si>
  <si>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</si>
  <si>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</si>
  <si>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</si>
  <si>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</si>
  <si>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</si>
  <si>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</si>
  <si>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</si>
  <si>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</si>
  <si>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</si>
  <si>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</si>
  <si>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</si>
  <si>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</si>
  <si>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</si>
  <si>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</si>
  <si>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</si>
  <si>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</si>
  <si>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</si>
  <si>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</si>
  <si>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</si>
  <si>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</si>
  <si>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</si>
  <si>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</si>
  <si>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</si>
  <si>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</si>
  <si>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</si>
  <si>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</si>
  <si>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</si>
  <si>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</si>
  <si>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</si>
  <si>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</si>
  <si>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</si>
  <si>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</si>
  <si>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</si>
  <si>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</si>
  <si>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</si>
  <si>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</si>
  <si>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</si>
  <si>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</si>
  <si>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</si>
  <si>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</si>
  <si>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</si>
  <si>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</si>
  <si>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</si>
  <si>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</si>
  <si>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</si>
  <si>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</si>
  <si>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</si>
  <si>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</si>
  <si>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</si>
  <si>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</si>
  <si>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</si>
  <si>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</si>
  <si>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</si>
  <si>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</si>
  <si>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</si>
  <si>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</si>
  <si>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</si>
  <si>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</si>
  <si>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</si>
  <si>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</si>
  <si>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</si>
  <si>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</si>
  <si>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</si>
  <si>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</si>
  <si>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</si>
  <si>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</si>
  <si>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</si>
  <si>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</si>
  <si>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</si>
  <si>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</si>
  <si>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</si>
  <si>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</si>
  <si>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</si>
  <si>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</si>
  <si>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</si>
  <si>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</si>
  <si>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</si>
  <si>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</si>
  <si>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</si>
  <si>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</si>
  <si>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</si>
  <si>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</si>
  <si>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</si>
  <si>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</si>
  <si>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</si>
  <si>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</si>
  <si>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</si>
  <si>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</si>
  <si>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</si>
  <si>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</si>
  <si>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</si>
  <si>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</si>
  <si>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</si>
  <si>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</si>
  <si>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</si>
  <si>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</si>
  <si>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</si>
  <si>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</si>
  <si>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</si>
  <si>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</si>
  <si>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</si>
  <si>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</si>
  <si>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</si>
  <si>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</si>
  <si>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</si>
  <si>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</si>
  <si>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</si>
  <si>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</si>
  <si>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</si>
  <si>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</si>
  <si>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</si>
  <si>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</si>
  <si>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</si>
  <si>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</si>
  <si>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</si>
  <si>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</si>
  <si>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</si>
  <si>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</si>
  <si>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</si>
  <si>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</si>
  <si>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</si>
  <si>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</si>
  <si>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</si>
  <si>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</si>
  <si>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</si>
  <si>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</si>
  <si>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</si>
  <si>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</si>
  <si>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</si>
  <si>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</si>
  <si>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</si>
  <si>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</si>
  <si>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</si>
  <si>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</si>
  <si>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</si>
  <si>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</si>
  <si>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</si>
  <si>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</si>
  <si>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</si>
  <si>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</si>
  <si>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</si>
  <si>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</si>
  <si>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</si>
  <si>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</si>
  <si>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</si>
  <si>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</si>
  <si>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</si>
  <si>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</si>
  <si>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</si>
  <si>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</si>
  <si>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</si>
  <si>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</si>
  <si>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</si>
  <si>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</si>
  <si>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</si>
  <si>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</si>
  <si>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</si>
  <si>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</si>
  <si>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</si>
  <si>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</si>
  <si>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</si>
  <si>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</si>
  <si>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</si>
  <si>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</si>
  <si>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</si>
  <si>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</si>
  <si>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</si>
  <si>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</si>
  <si>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</si>
  <si>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</si>
  <si>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</si>
  <si>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</si>
  <si>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</si>
  <si>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</si>
  <si>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</si>
  <si>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</si>
  <si>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</si>
  <si>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</si>
  <si>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</si>
  <si>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</si>
  <si>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</si>
  <si>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</si>
  <si>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</si>
  <si>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</si>
  <si>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</si>
  <si>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</si>
  <si>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</si>
  <si>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</si>
  <si>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</si>
  <si>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</si>
  <si>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</si>
  <si>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</si>
  <si>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</si>
  <si>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</si>
  <si>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</si>
  <si>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</si>
  <si>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</si>
  <si>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</si>
  <si>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</si>
  <si>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</si>
  <si>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</si>
  <si>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</si>
  <si>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</si>
  <si>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</si>
  <si>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</si>
  <si>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</si>
  <si>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</si>
  <si>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</si>
  <si>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</si>
  <si>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</si>
  <si>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</si>
  <si>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</si>
  <si>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</si>
  <si>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</si>
  <si>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</si>
  <si>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</si>
  <si>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</si>
  <si>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</si>
  <si>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</si>
  <si>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</si>
  <si>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</si>
  <si>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</si>
  <si>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</si>
  <si>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</si>
  <si>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</si>
  <si>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</si>
  <si>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</si>
  <si>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</si>
  <si>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</si>
  <si>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</si>
  <si>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</si>
  <si>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</si>
  <si>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</si>
  <si>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</si>
  <si>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</si>
  <si>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</si>
  <si>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</si>
  <si>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</si>
  <si>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Industria / Nacional</t>
  </si>
  <si>
    <t>Petroleo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</si>
</sst>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0" borderId="99" xfId="0" applyBorder="1" applyAlignment="1" applyProtection="1"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0" fillId="2" borderId="99" xfId="0" applyFill="1" applyBorder="1" applyAlignment="1" applyProtection="1">
      <protection locked="0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276">
        <v>69683999.830912694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60428999.830912694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6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((VLOOKUP(J4,N4:R10,5,0)*D4/1000)*1.02)+D5+D8</f>
        <v>894.1073276716678</v>
      </c>
      <c r="E6" s="53"/>
      <c r="G6" s="48"/>
      <c r="H6" s="12" t="s">
        <v>20</v>
      </c>
      <c r="I6" s="13">
        <f>Importación!D21</f>
        <v>24</v>
      </c>
      <c r="J6" s="49"/>
      <c r="K6" s="12" t="s">
        <v>29</v>
      </c>
      <c r="L6" s="13">
        <f>D9+I7</f>
        <v>990.1073276716678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48</v>
      </c>
      <c r="J7" s="49"/>
      <c r="K7" s="16" t="s">
        <v>30</v>
      </c>
      <c r="L7" s="17">
        <f ca="1">D22+I6</f>
        <v>536.04999999999995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942.1073276716678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454.05732767166785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99.8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70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260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512.04999999999995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S6" sqref="S6:T14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/>
      <c r="E13" s="3"/>
      <c r="F13" s="6"/>
      <c r="G13" s="2"/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/>
      <c r="H14" s="3"/>
      <c r="I14" s="259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>
        <v>3</v>
      </c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3</v>
      </c>
      <c r="T18" s="8">
        <f>SUM(S5:S14)*T2+(S16*T2)*4/5+(S15*T2)*6/5+SUM(T5:T16)</f>
        <v>24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24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workbookViewId="0">
      <selection activeCell="W7" sqref="W7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2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2</v>
      </c>
      <c r="W18" s="135">
        <f>SUM(V5:V14)*W2+(V16*W2)*6/5+(V15*W2)*4/5+SUM(W5:W16)</f>
        <v>48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48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2.72145225</v>
      </c>
      <c r="G5" s="229">
        <v>0</v>
      </c>
      <c r="H5" s="229">
        <v>1</v>
      </c>
      <c r="I5" s="229">
        <v>9</v>
      </c>
      <c r="J5" s="229">
        <v>8</v>
      </c>
      <c r="K5" s="229">
        <v>10.700049</v>
      </c>
      <c r="L5" s="230">
        <v>1.028589</v>
      </c>
      <c r="M5" s="53"/>
      <c r="N5" s="226"/>
    </row>
    <row r="6" spans="1:14">
      <c r="A6" s="226"/>
      <c r="B6" s="48"/>
      <c r="C6" s="55" t="s">
        <v>51</v>
      </c>
      <c r="D6" s="49"/>
      <c r="E6" s="231">
        <v>34</v>
      </c>
      <c r="F6" s="232">
        <v>35</v>
      </c>
      <c r="G6" s="232">
        <v>6</v>
      </c>
      <c r="H6" s="232">
        <v>1</v>
      </c>
      <c r="I6" s="232">
        <v>16</v>
      </c>
      <c r="J6" s="232">
        <v>15</v>
      </c>
      <c r="K6" s="232">
        <v>4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0</v>
      </c>
      <c r="G7" s="232">
        <f>Importación!G18</f>
        <v>0</v>
      </c>
      <c r="H7" s="232">
        <f>Importación!J18</f>
        <v>0</v>
      </c>
      <c r="I7" s="232">
        <f>Importación!M18</f>
        <v>0</v>
      </c>
      <c r="J7" s="232">
        <f>Importación!P18</f>
        <v>0</v>
      </c>
      <c r="K7" s="232">
        <f>Importación!S18</f>
        <v>3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2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34.841999915456348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13.936799966182539</v>
      </c>
      <c r="L9" s="233">
        <f>VLOOKUP(Sumario!J4,Sumario!N4:R10,2,0)*Sumario!D3/1000</f>
        <v>15.485333295758377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34</v>
      </c>
      <c r="F18" s="250">
        <f>ROUND(F5+F6+F7-F8-F9-F10-F11-F12-F13-F15-F16,6)</f>
        <v>2.8794520000000001</v>
      </c>
      <c r="G18" s="250">
        <f>ROUND(G5+G6+G7-G8-G9-G10-G12-G13-G15-G16,6)</f>
        <v>6</v>
      </c>
      <c r="H18" s="250">
        <f>ROUND(H5+H6+H7-H8-H11-H14-H16,6)</f>
        <v>2</v>
      </c>
      <c r="I18" s="250">
        <f>ROUND(I5+I6+I7-I8-I9-I10-I11-I12-I13-I15-I16,6)</f>
        <v>25</v>
      </c>
      <c r="J18" s="250">
        <f>ROUND(J5+J6+J7-J8-J9-J10-J12-J13-J15-J16,6)</f>
        <v>23</v>
      </c>
      <c r="K18" s="250">
        <f>ROUND(K5+K6+K7-K8-K9-K10-K12-K13+K15-K16,6)</f>
        <v>3.7632490000000001</v>
      </c>
      <c r="L18" s="251">
        <f>ROUND(L5+L6+L7-L8-L9-L10+L12+L13-L16,6)</f>
        <v>-16.456744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M33" sqref="M33"/>
    </sheetView>
  </sheetViews>
  <sheetFormatPr baseColWidth="10" defaultRowHeight="12.75"/>
  <cols>
    <col min="1" max="2" width="2.7109375" style="1" customWidth="1"/>
    <col min="3" max="3" width="17.42578125" style="1" bestFit="1" customWidth="1"/>
    <col min="4" max="4" width="13.140625" style="1" bestFit="1" customWidth="1"/>
    <col min="5" max="5" width="12.140625" style="1" bestFit="1" customWidth="1"/>
    <col min="6" max="6" width="14.7109375" style="1" bestFit="1" customWidth="1"/>
    <col min="7" max="7" width="11.28515625" style="1" bestFit="1" customWidth="1"/>
    <col min="8" max="8" width="15.140625" style="1" bestFit="1" customWidth="1"/>
    <col min="9" max="11" width="2.7109375" style="1" customWidth="1"/>
    <col min="12" max="12" width="11.28515625" style="1" bestFit="1" customWidth="1"/>
    <col min="13" max="13" width="12.140625" style="1" bestFit="1" customWidth="1"/>
    <col min="14" max="14" width="9.85546875" style="1" bestFit="1" customWidth="1"/>
    <col min="15" max="15" width="10.42578125" style="1" bestFit="1" customWidth="1"/>
    <col min="16" max="16" width="12.42578125" style="1" bestFit="1" customWidth="1"/>
    <col min="17" max="17" width="12.7109375" style="1" bestFit="1" customWidth="1"/>
    <col min="18" max="18" width="13.42578125" style="1" bestFit="1" customWidth="1"/>
    <col min="19" max="19" width="8.140625" style="1" bestFit="1" customWidth="1"/>
    <col min="20" max="20" width="6.7109375" style="1" bestFit="1" customWidth="1"/>
    <col min="21" max="21" width="2.7109375" style="1" customWidth="1"/>
    <col min="22" max="22" width="128.140625" style="1" bestFit="1" customWidth="1"/>
    <col min="23" max="23" width="3.140625" style="1" bestFit="1" customWidth="1"/>
    <col min="24" max="24" width="18.5703125" style="1" bestFit="1" customWidth="1"/>
    <col min="25" max="30" width="4.710937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85" t="s">
        <v>126</v>
      </c>
      <c r="Y2" s="285"/>
      <c r="Z2" s="63">
        <v>10</v>
      </c>
      <c r="AA2" s="14"/>
      <c r="AB2" s="14"/>
      <c r="AC2" s="14"/>
      <c r="AD2" s="14"/>
    </row>
    <row r="3" spans="2:30">
      <c r="B3" s="48"/>
      <c r="C3" s="278" t="s">
        <v>88</v>
      </c>
      <c r="D3" s="278"/>
      <c r="E3" s="278"/>
      <c r="F3" s="278"/>
      <c r="G3" s="278"/>
      <c r="H3" s="279"/>
      <c r="I3" s="53"/>
      <c r="K3" s="48"/>
      <c r="L3" s="49"/>
      <c r="M3" s="278" t="s">
        <v>115</v>
      </c>
      <c r="N3" s="278"/>
      <c r="O3" s="278"/>
      <c r="P3" s="278"/>
      <c r="Q3" s="278"/>
      <c r="R3" s="278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80" t="s">
        <v>78</v>
      </c>
      <c r="D5" s="281"/>
      <c r="E5" s="281"/>
      <c r="F5" s="281"/>
      <c r="G5" s="281"/>
      <c r="H5" s="282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B</v>
      </c>
      <c r="G7" s="75" t="s">
        <v>121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121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83" t="s">
        <v>86</v>
      </c>
      <c r="D12" s="278"/>
      <c r="E12" s="278"/>
      <c r="F12" s="278"/>
      <c r="G12" s="278"/>
      <c r="H12" s="284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58</v>
      </c>
      <c r="E15" s="74">
        <f>D15*500</f>
        <v>29000</v>
      </c>
      <c r="F15" s="74" t="str">
        <f>Investigación!E11</f>
        <v>D</v>
      </c>
      <c r="G15" s="75" t="s">
        <v>3</v>
      </c>
      <c r="H15" s="76">
        <f>0.5*D15</f>
        <v>29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135</v>
      </c>
      <c r="E16" s="74">
        <f>D16*200</f>
        <v>27000</v>
      </c>
      <c r="F16" s="74" t="str">
        <f>Investigación!E12</f>
        <v>D</v>
      </c>
      <c r="G16" s="75" t="s">
        <v>3</v>
      </c>
      <c r="H16" s="76">
        <f>0.2*D16</f>
        <v>27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227</v>
      </c>
      <c r="E19" s="84">
        <f>SUM(E14:E18)</f>
        <v>86400</v>
      </c>
      <c r="F19" s="9"/>
      <c r="G19" s="9"/>
      <c r="H19" s="85">
        <f>SUM(H14:H18)</f>
        <v>77.8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8" t="s">
        <v>117</v>
      </c>
      <c r="D25" s="278"/>
      <c r="E25" s="278"/>
      <c r="F25" s="278"/>
      <c r="G25" s="278"/>
      <c r="H25" s="279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80" t="s">
        <v>78</v>
      </c>
      <c r="D27" s="281"/>
      <c r="E27" s="281"/>
      <c r="F27" s="281"/>
      <c r="G27" s="281"/>
      <c r="H27" s="282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8" t="s">
        <v>102</v>
      </c>
      <c r="N28" s="278"/>
      <c r="O28" s="278"/>
      <c r="P28" s="278"/>
      <c r="Q28" s="278"/>
      <c r="R28" s="278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83" t="s">
        <v>86</v>
      </c>
      <c r="D34" s="278"/>
      <c r="E34" s="278"/>
      <c r="F34" s="278"/>
      <c r="G34" s="278"/>
      <c r="H34" s="284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2</v>
      </c>
      <c r="O35" s="99">
        <v>7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>
        <v>2</v>
      </c>
      <c r="O36" s="99">
        <v>7</v>
      </c>
      <c r="P36" s="99"/>
      <c r="Q36" s="99"/>
      <c r="R36" s="99" t="s">
        <v>199</v>
      </c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77" t="s">
        <v>127</v>
      </c>
      <c r="E47" s="277"/>
      <c r="F47" s="277"/>
      <c r="G47" s="277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>
        <v>5</v>
      </c>
      <c r="F50" s="74">
        <v>1903</v>
      </c>
      <c r="G50" s="76">
        <v>1907</v>
      </c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77" t="s">
        <v>133</v>
      </c>
      <c r="E58" s="277"/>
      <c r="F58" s="277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77.8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118.05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X2:Y2"/>
    <mergeCell ref="M28:R28"/>
    <mergeCell ref="M3:R3"/>
    <mergeCell ref="C12:H12"/>
    <mergeCell ref="C5:H5"/>
    <mergeCell ref="C3:H3"/>
    <mergeCell ref="D47:G47"/>
    <mergeCell ref="D58:F58"/>
    <mergeCell ref="C25:H25"/>
    <mergeCell ref="C27:H27"/>
    <mergeCell ref="C34:H34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topLeftCell="A4" workbookViewId="0">
      <selection activeCell="D26" sqref="D26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8" t="s">
        <v>139</v>
      </c>
      <c r="D3" s="278"/>
      <c r="E3" s="278"/>
      <c r="F3" s="278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121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8" t="s">
        <v>141</v>
      </c>
      <c r="D21" s="278"/>
      <c r="E21" s="278"/>
      <c r="F21" s="278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137</v>
      </c>
      <c r="E24" s="115" t="s">
        <v>255</v>
      </c>
      <c r="F24" s="272">
        <f>IF(D24="SI",HLOOKUP(E24,$L$8:$N$9,2,0),IF(D25="Mantener",5,0))</f>
        <v>40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138</v>
      </c>
      <c r="E26" s="74" t="s">
        <v>122</v>
      </c>
      <c r="F26" s="76">
        <f t="shared" ref="F26:F33" si="0">IF(D26="SI",HLOOKUP(E26,$M$6:$Q$10,2,0),IF(D26="Mantener",5,0))</f>
        <v>0</v>
      </c>
      <c r="G26" s="53"/>
    </row>
    <row r="27" spans="2:20">
      <c r="B27" s="48"/>
      <c r="C27" s="73" t="s">
        <v>125</v>
      </c>
      <c r="D27" s="99" t="s">
        <v>138</v>
      </c>
      <c r="E27" s="74" t="s">
        <v>121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137</v>
      </c>
      <c r="E28" s="74" t="s">
        <v>2</v>
      </c>
      <c r="F28" s="76">
        <f t="shared" si="0"/>
        <v>30</v>
      </c>
      <c r="G28" s="53"/>
    </row>
    <row r="29" spans="2:20">
      <c r="B29" s="48"/>
      <c r="C29" s="73" t="s">
        <v>81</v>
      </c>
      <c r="D29" s="99" t="s">
        <v>138</v>
      </c>
      <c r="E29" s="74" t="s">
        <v>120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121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121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70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topLeftCell="A4" zoomScaleNormal="100" workbookViewId="0">
      <selection activeCell="J13" sqref="J13:K13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8" t="s">
        <v>159</v>
      </c>
      <c r="D3" s="278"/>
      <c r="E3" s="278"/>
      <c r="F3" s="278"/>
      <c r="G3" s="53"/>
      <c r="H3" s="49"/>
      <c r="I3" s="48"/>
      <c r="J3" s="49"/>
      <c r="K3" s="278" t="s">
        <v>160</v>
      </c>
      <c r="L3" s="278"/>
      <c r="M3" s="278"/>
      <c r="N3" s="278"/>
      <c r="O3" s="278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9" t="s">
        <v>155</v>
      </c>
      <c r="K5" s="290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91" t="s">
        <v>169</v>
      </c>
      <c r="K6" s="292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91" t="s">
        <v>169</v>
      </c>
      <c r="K7" s="292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91" t="s">
        <v>169</v>
      </c>
      <c r="K8" s="292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91" t="s">
        <v>169</v>
      </c>
      <c r="K9" s="292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91" t="s">
        <v>169</v>
      </c>
      <c r="K10" s="292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91" t="s">
        <v>169</v>
      </c>
      <c r="K11" s="292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91" t="s">
        <v>169</v>
      </c>
      <c r="K12" s="292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91" t="s">
        <v>169</v>
      </c>
      <c r="K13" s="292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91" t="s">
        <v>169</v>
      </c>
      <c r="K14" s="292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91" t="s">
        <v>169</v>
      </c>
      <c r="K15" s="292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91" t="s">
        <v>169</v>
      </c>
      <c r="K16" s="292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91" t="s">
        <v>169</v>
      </c>
      <c r="K17" s="292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91" t="s">
        <v>169</v>
      </c>
      <c r="K18" s="292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91" t="s">
        <v>169</v>
      </c>
      <c r="K19" s="292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3" t="s">
        <v>169</v>
      </c>
      <c r="K20" s="292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8" t="s">
        <v>163</v>
      </c>
      <c r="L29" s="278"/>
      <c r="M29" s="278"/>
      <c r="N29" s="278"/>
      <c r="O29" s="278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9" t="s">
        <v>155</v>
      </c>
      <c r="K31" s="290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86" t="s">
        <v>271</v>
      </c>
      <c r="K32" s="287"/>
      <c r="L32" s="117">
        <f>VLOOKUP(J32,$S$5:$U$49,2,0)</f>
        <v>65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86" t="s">
        <v>271</v>
      </c>
      <c r="K33" s="287"/>
      <c r="L33" s="117">
        <f t="shared" ref="L33:L41" si="6">VLOOKUP(J33,$S$5:$U$49,2,0)</f>
        <v>65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86" t="s">
        <v>271</v>
      </c>
      <c r="K34" s="287"/>
      <c r="L34" s="117">
        <f t="shared" si="6"/>
        <v>65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86" t="s">
        <v>272</v>
      </c>
      <c r="K35" s="287"/>
      <c r="L35" s="117">
        <f t="shared" si="6"/>
        <v>65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86" t="s">
        <v>169</v>
      </c>
      <c r="K36" s="287"/>
      <c r="L36" s="117">
        <f t="shared" si="6"/>
        <v>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86" t="s">
        <v>169</v>
      </c>
      <c r="K37" s="287"/>
      <c r="L37" s="117">
        <f t="shared" si="6"/>
        <v>0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86" t="s">
        <v>169</v>
      </c>
      <c r="K38" s="287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86" t="s">
        <v>169</v>
      </c>
      <c r="K39" s="287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86" t="s">
        <v>169</v>
      </c>
      <c r="K40" s="287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88" t="s">
        <v>169</v>
      </c>
      <c r="K41" s="287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65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260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65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8" t="s">
        <v>165</v>
      </c>
      <c r="L48" s="278"/>
      <c r="M48" s="278"/>
      <c r="N48" s="278"/>
      <c r="O48" s="278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260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9:K9"/>
    <mergeCell ref="J10:K10"/>
    <mergeCell ref="J11:K11"/>
    <mergeCell ref="C3:F3"/>
    <mergeCell ref="K3:O3"/>
    <mergeCell ref="J5:K5"/>
    <mergeCell ref="J6:K6"/>
    <mergeCell ref="J7:K7"/>
    <mergeCell ref="J8:K8"/>
    <mergeCell ref="J12:K12"/>
    <mergeCell ref="J13:K13"/>
    <mergeCell ref="J14:K14"/>
    <mergeCell ref="J15:K15"/>
    <mergeCell ref="J16:K16"/>
    <mergeCell ref="K29:O29"/>
    <mergeCell ref="J31:K31"/>
    <mergeCell ref="J34:K34"/>
    <mergeCell ref="J35:K35"/>
    <mergeCell ref="J17:K17"/>
    <mergeCell ref="J18:K18"/>
    <mergeCell ref="J19:K19"/>
    <mergeCell ref="J20:K20"/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4" t="s">
        <v>180</v>
      </c>
      <c r="D4" s="295"/>
      <c r="E4" s="295"/>
      <c r="F4" s="296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12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22</v>
      </c>
      <c r="E10" s="151">
        <v>0</v>
      </c>
      <c r="F10" s="152">
        <f>D10</f>
        <v>22</v>
      </c>
      <c r="G10" s="166"/>
    </row>
    <row r="11" spans="2:7" ht="13.5" thickBot="1">
      <c r="B11" s="165"/>
      <c r="C11" s="153" t="s">
        <v>1</v>
      </c>
      <c r="D11" s="154">
        <f>SUM(D6:D10)</f>
        <v>48</v>
      </c>
      <c r="E11" s="155">
        <f>SUM(E6:E10)</f>
        <v>49000</v>
      </c>
      <c r="F11" s="156">
        <f>SUM(F6:F10)</f>
        <v>64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4" t="s">
        <v>181</v>
      </c>
      <c r="D14" s="297"/>
      <c r="E14" s="297"/>
      <c r="F14" s="297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objects="1" scenarios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C6" sqref="C6:C12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8" t="s">
        <v>222</v>
      </c>
      <c r="N5" s="299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300"/>
      <c r="N14" s="300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2012-06-06T15:57:01Z</dcterms:modified>
</cp:coreProperties>
</file>